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bresoph\Documents\PHD\04_ResearchProgress\03_BluffBodyBenchmark\02_Benchmark_set-up\"/>
    </mc:Choice>
  </mc:AlternateContent>
  <xr:revisionPtr revIDLastSave="0" documentId="8_{F00E71B7-1C74-40AD-BBB9-077F7859E7FC}" xr6:coauthVersionLast="37" xr6:coauthVersionMax="37" xr10:uidLastSave="{00000000-0000-0000-0000-000000000000}"/>
  <bookViews>
    <workbookView xWindow="0" yWindow="0" windowWidth="23040" windowHeight="9642" xr2:uid="{00000000-000D-0000-FFFF-FFFF00000000}"/>
  </bookViews>
  <sheets>
    <sheet name="OVERVIEW" sheetId="14" r:id="rId1"/>
    <sheet name="1_1 Setup-WT" sheetId="20" r:id="rId2"/>
    <sheet name="1_2 Setup-CFD" sheetId="1" r:id="rId3"/>
    <sheet name="2 inlet" sheetId="19" r:id="rId4"/>
    <sheet name="2 inlet_rectangle" sheetId="21" r:id="rId5"/>
    <sheet name="3_1 dyn_prop_square" sheetId="11" r:id="rId6"/>
    <sheet name="3_2 dyn_prop_rectangle" sheetId="12" r:id="rId7"/>
    <sheet name="3_3 dyn_prop_circle" sheetId="13" r:id="rId8"/>
    <sheet name="4 statistics" sheetId="18" r:id="rId9"/>
    <sheet name="5_1 2D - steady" sheetId="2" r:id="rId10"/>
    <sheet name="5_2 2D - transient" sheetId="3" r:id="rId11"/>
    <sheet name="5_3 2D - FSI" sheetId="15" r:id="rId12"/>
    <sheet name="5_4 3D - steady" sheetId="4" r:id="rId13"/>
    <sheet name="5_5 3D - transient" sheetId="5" r:id="rId14"/>
    <sheet name="5_6 3D - FSI" sheetId="16" r:id="rId15"/>
  </sheets>
  <definedNames>
    <definedName name="_xlnm.Print_Area" localSheetId="1">'1_1 Setup-WT'!$A$1:$F$47</definedName>
    <definedName name="_xlnm.Print_Area" localSheetId="2">'1_2 Setup-CFD'!$A$1:$F$70</definedName>
  </definedNames>
  <calcPr calcId="179021"/>
</workbook>
</file>

<file path=xl/calcChain.xml><?xml version="1.0" encoding="utf-8"?>
<calcChain xmlns="http://schemas.openxmlformats.org/spreadsheetml/2006/main">
  <c r="D36" i="21" l="1"/>
  <c r="B36" i="21"/>
  <c r="D35" i="21"/>
  <c r="B35" i="21"/>
  <c r="D34" i="21"/>
  <c r="B34" i="21"/>
  <c r="D33" i="21"/>
  <c r="B33" i="21"/>
  <c r="D32" i="21"/>
  <c r="B32" i="21"/>
  <c r="D31" i="21"/>
  <c r="B31" i="21"/>
  <c r="D30" i="21"/>
  <c r="B30" i="21"/>
  <c r="O29" i="21"/>
  <c r="Z29" i="21" s="1"/>
  <c r="N29" i="21"/>
  <c r="D29" i="21"/>
  <c r="B29" i="21"/>
  <c r="O28" i="21"/>
  <c r="Z28" i="21" s="1"/>
  <c r="D28" i="21"/>
  <c r="B28" i="21"/>
  <c r="O27" i="21"/>
  <c r="Z27" i="21" s="1"/>
  <c r="N27" i="21"/>
  <c r="D27" i="21"/>
  <c r="B27" i="21"/>
  <c r="O26" i="21"/>
  <c r="Z26" i="21" s="1"/>
  <c r="D26" i="21"/>
  <c r="B26" i="21"/>
  <c r="O25" i="21"/>
  <c r="Z25" i="21" s="1"/>
  <c r="N25" i="21"/>
  <c r="D25" i="21"/>
  <c r="B25" i="21"/>
  <c r="O24" i="21"/>
  <c r="Z24" i="21" s="1"/>
  <c r="D24" i="21"/>
  <c r="B24" i="21"/>
  <c r="O23" i="21"/>
  <c r="Z23" i="21" s="1"/>
  <c r="N23" i="21"/>
  <c r="D23" i="21"/>
  <c r="B23" i="21"/>
  <c r="O22" i="21"/>
  <c r="Z22" i="21" s="1"/>
  <c r="D22" i="21"/>
  <c r="B22" i="21"/>
  <c r="O21" i="21"/>
  <c r="Z21" i="21" s="1"/>
  <c r="N21" i="21"/>
  <c r="D21" i="21"/>
  <c r="B21" i="21"/>
  <c r="O20" i="21"/>
  <c r="Z20" i="21" s="1"/>
  <c r="D20" i="21"/>
  <c r="B20" i="21"/>
  <c r="O19" i="21"/>
  <c r="Z19" i="21" s="1"/>
  <c r="N19" i="21"/>
  <c r="D19" i="21"/>
  <c r="B19" i="21"/>
  <c r="O18" i="21"/>
  <c r="Z18" i="21" s="1"/>
  <c r="D18" i="21"/>
  <c r="B18" i="21"/>
  <c r="O17" i="21"/>
  <c r="Z17" i="21" s="1"/>
  <c r="N17" i="21"/>
  <c r="D17" i="21"/>
  <c r="B17" i="21"/>
  <c r="Y16" i="21"/>
  <c r="O16" i="21"/>
  <c r="Z16" i="21" s="1"/>
  <c r="D16" i="21"/>
  <c r="B16" i="21"/>
  <c r="O15" i="21"/>
  <c r="Z15" i="21" s="1"/>
  <c r="N15" i="21"/>
  <c r="D15" i="21"/>
  <c r="B15" i="21"/>
  <c r="Y14" i="21"/>
  <c r="O14" i="21"/>
  <c r="Z14" i="21" s="1"/>
  <c r="D14" i="21"/>
  <c r="B14" i="21"/>
  <c r="O13" i="21"/>
  <c r="Z13" i="21" s="1"/>
  <c r="N13" i="21"/>
  <c r="D13" i="21"/>
  <c r="B13" i="21"/>
  <c r="Y12" i="21"/>
  <c r="O12" i="21"/>
  <c r="Z12" i="21" s="1"/>
  <c r="D12" i="21"/>
  <c r="B12" i="21"/>
  <c r="O11" i="21"/>
  <c r="Z11" i="21" s="1"/>
  <c r="N11" i="21"/>
  <c r="D11" i="21"/>
  <c r="B11" i="21"/>
  <c r="Y10" i="21"/>
  <c r="O10" i="21"/>
  <c r="Z10" i="21" s="1"/>
  <c r="D10" i="21"/>
  <c r="B10" i="21"/>
  <c r="O9" i="21"/>
  <c r="Z9" i="21" s="1"/>
  <c r="N9" i="21"/>
  <c r="B9" i="21"/>
  <c r="O8" i="21"/>
  <c r="Z8" i="21" s="1"/>
  <c r="N8" i="21"/>
  <c r="B8" i="21"/>
  <c r="O2" i="21"/>
  <c r="Y29" i="21" s="1"/>
  <c r="N10" i="21" l="1"/>
  <c r="N12" i="21"/>
  <c r="N14" i="21"/>
  <c r="N16" i="21"/>
  <c r="N18" i="21"/>
  <c r="N20" i="21"/>
  <c r="N22" i="21"/>
  <c r="N24" i="21"/>
  <c r="N26" i="21"/>
  <c r="N28" i="21"/>
  <c r="Y18" i="21"/>
  <c r="Y20" i="21"/>
  <c r="Y24" i="21"/>
  <c r="Y26" i="21"/>
  <c r="Y8" i="21"/>
  <c r="Y22" i="21"/>
  <c r="Y28" i="21"/>
  <c r="Y9" i="21"/>
  <c r="Y11" i="21"/>
  <c r="Y13" i="21"/>
  <c r="Y15" i="21"/>
  <c r="Y17" i="21"/>
  <c r="Y19" i="21"/>
  <c r="Y21" i="21"/>
  <c r="Y23" i="21"/>
  <c r="Y25" i="21"/>
  <c r="Y27" i="21"/>
  <c r="I35" i="4" l="1"/>
  <c r="I23" i="4"/>
  <c r="I11" i="4"/>
  <c r="P35" i="5"/>
  <c r="P23" i="5"/>
  <c r="P11" i="5"/>
  <c r="Z9" i="19" l="1"/>
  <c r="Z10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8" i="19"/>
  <c r="R29" i="13" l="1"/>
  <c r="R29" i="11"/>
  <c r="R19" i="11"/>
  <c r="R18" i="11"/>
  <c r="R17" i="11"/>
  <c r="R19" i="13"/>
  <c r="R18" i="13"/>
  <c r="R17" i="13"/>
  <c r="R19" i="12" l="1"/>
  <c r="R18" i="12"/>
  <c r="R17" i="12"/>
  <c r="R30" i="12"/>
  <c r="R31" i="12"/>
  <c r="R32" i="12"/>
  <c r="P2" i="5"/>
  <c r="P10" i="5"/>
  <c r="R30" i="13" l="1"/>
  <c r="R35" i="12"/>
  <c r="R36" i="12"/>
  <c r="R37" i="12"/>
  <c r="R40" i="12"/>
  <c r="R39" i="12"/>
  <c r="R38" i="12"/>
  <c r="R30" i="11"/>
  <c r="D36" i="19"/>
  <c r="B36" i="19"/>
  <c r="D35" i="19"/>
  <c r="B35" i="19"/>
  <c r="D34" i="19"/>
  <c r="B34" i="19"/>
  <c r="D33" i="19"/>
  <c r="B33" i="19"/>
  <c r="D32" i="19"/>
  <c r="B32" i="19"/>
  <c r="D31" i="19"/>
  <c r="B31" i="19"/>
  <c r="D30" i="19"/>
  <c r="B30" i="19"/>
  <c r="D29" i="19"/>
  <c r="B29" i="19"/>
  <c r="D28" i="19"/>
  <c r="B28" i="19"/>
  <c r="D27" i="19"/>
  <c r="B27" i="19"/>
  <c r="D26" i="19"/>
  <c r="B26" i="19"/>
  <c r="D25" i="19"/>
  <c r="B25" i="19"/>
  <c r="D24" i="19"/>
  <c r="B24" i="19"/>
  <c r="D23" i="19"/>
  <c r="B23" i="19"/>
  <c r="D22" i="19"/>
  <c r="B22" i="19"/>
  <c r="D21" i="19"/>
  <c r="B21" i="19"/>
  <c r="D20" i="19"/>
  <c r="B20" i="19"/>
  <c r="D19" i="19"/>
  <c r="B19" i="19"/>
  <c r="D18" i="19"/>
  <c r="B18" i="19"/>
  <c r="D17" i="19"/>
  <c r="B17" i="19"/>
  <c r="D16" i="19"/>
  <c r="B16" i="19"/>
  <c r="D15" i="19"/>
  <c r="B15" i="19"/>
  <c r="D14" i="19"/>
  <c r="B14" i="19"/>
  <c r="D13" i="19"/>
  <c r="B13" i="19"/>
  <c r="D12" i="19"/>
  <c r="B12" i="19"/>
  <c r="D11" i="19"/>
  <c r="B11" i="19"/>
  <c r="D10" i="19"/>
  <c r="B10" i="19"/>
  <c r="B9" i="19"/>
  <c r="B8" i="19"/>
  <c r="O2" i="19"/>
  <c r="N11" i="19" l="1"/>
  <c r="N23" i="19"/>
  <c r="N25" i="19"/>
  <c r="N14" i="19"/>
  <c r="N9" i="19"/>
  <c r="N12" i="19"/>
  <c r="N24" i="19"/>
  <c r="N13" i="19"/>
  <c r="N26" i="19"/>
  <c r="N21" i="19"/>
  <c r="N15" i="19"/>
  <c r="N27" i="19"/>
  <c r="N8" i="19"/>
  <c r="N20" i="19"/>
  <c r="N10" i="19"/>
  <c r="N16" i="19"/>
  <c r="N28" i="19"/>
  <c r="N17" i="19"/>
  <c r="N19" i="19"/>
  <c r="O8" i="19"/>
  <c r="N22" i="19"/>
  <c r="N29" i="19"/>
  <c r="N18" i="19"/>
  <c r="O28" i="19"/>
  <c r="O11" i="19"/>
  <c r="O17" i="19"/>
  <c r="O23" i="19"/>
  <c r="O26" i="19"/>
  <c r="O29" i="19"/>
  <c r="O14" i="19"/>
  <c r="O20" i="19"/>
  <c r="O9" i="19"/>
  <c r="O12" i="19"/>
  <c r="O15" i="19"/>
  <c r="O18" i="19"/>
  <c r="O21" i="19"/>
  <c r="O24" i="19"/>
  <c r="O27" i="19"/>
  <c r="O10" i="19"/>
  <c r="O13" i="19"/>
  <c r="O16" i="19"/>
  <c r="O19" i="19"/>
  <c r="O22" i="19"/>
  <c r="O25" i="19"/>
  <c r="R26" i="11" l="1"/>
  <c r="M55" i="12" l="1"/>
  <c r="L55" i="12"/>
  <c r="P22" i="5" l="1"/>
  <c r="I22" i="4"/>
  <c r="I10" i="4"/>
  <c r="I2" i="4"/>
  <c r="P8" i="3"/>
  <c r="P16" i="3"/>
  <c r="P2" i="3"/>
  <c r="I15" i="2" l="1"/>
  <c r="I8" i="2"/>
  <c r="I2" i="2"/>
</calcChain>
</file>

<file path=xl/sharedStrings.xml><?xml version="1.0" encoding="utf-8"?>
<sst xmlns="http://schemas.openxmlformats.org/spreadsheetml/2006/main" count="1160" uniqueCount="333">
  <si>
    <t>Bluff Body Benchmark Log</t>
  </si>
  <si>
    <t>Research Team*</t>
  </si>
  <si>
    <t>* the results will only be published anonymously</t>
  </si>
  <si>
    <t>Affiliation / Organisation</t>
  </si>
  <si>
    <t>the information about the research teams will only be considered</t>
  </si>
  <si>
    <t xml:space="preserve">regarding a general evaluation of participants </t>
  </si>
  <si>
    <t xml:space="preserve">log applies to the following simulations </t>
  </si>
  <si>
    <t>(copy set-up tab if variation between set-ups)</t>
  </si>
  <si>
    <t>2D</t>
  </si>
  <si>
    <t>steady</t>
  </si>
  <si>
    <t>3D</t>
  </si>
  <si>
    <t>transient</t>
  </si>
  <si>
    <t>FSI</t>
  </si>
  <si>
    <t>1. Description of Simulations</t>
  </si>
  <si>
    <t>e.g. OpenFoam, Ansys, in-house</t>
  </si>
  <si>
    <t>Computing power</t>
  </si>
  <si>
    <t>e.g. Cluster, Laptop</t>
  </si>
  <si>
    <t>2. Normalisation and Charactersation</t>
  </si>
  <si>
    <t>Simulation Scale</t>
  </si>
  <si>
    <t>e.g. 1:1, 1:200?</t>
  </si>
  <si>
    <t>3. Model Equations</t>
  </si>
  <si>
    <t>RANS, LES etc</t>
  </si>
  <si>
    <t>Turbulence modell</t>
  </si>
  <si>
    <t>e.g. k-w</t>
  </si>
  <si>
    <t>4. Computational Domain, Initial and Boundary Conditions</t>
  </si>
  <si>
    <t>e.g. converged RANS before LES</t>
  </si>
  <si>
    <t>4.1 Boundary conditions</t>
  </si>
  <si>
    <t>Inlet condition</t>
  </si>
  <si>
    <t>e.g. Richards and Hoxey, precursor etc</t>
  </si>
  <si>
    <t>Outlet</t>
  </si>
  <si>
    <t>e.g. pressure outlet</t>
  </si>
  <si>
    <t>Bottom</t>
  </si>
  <si>
    <t>e.g. wall function, obstacles</t>
  </si>
  <si>
    <t>Sidewalls</t>
  </si>
  <si>
    <t>e.g. symmetry</t>
  </si>
  <si>
    <t>e.g. symmetry or wall-function</t>
  </si>
  <si>
    <t>5. Discretization</t>
  </si>
  <si>
    <t>time step size</t>
  </si>
  <si>
    <t>5.1 mesh</t>
  </si>
  <si>
    <t>grid size</t>
  </si>
  <si>
    <t>number of cells</t>
  </si>
  <si>
    <t>grid independence checked</t>
  </si>
  <si>
    <t>y/n</t>
  </si>
  <si>
    <t>6. Algorithms and Solvers</t>
  </si>
  <si>
    <t>solver matrices</t>
  </si>
  <si>
    <t>(GAMG, etc..)</t>
  </si>
  <si>
    <t>7. Post-Processing</t>
  </si>
  <si>
    <t>if dimensionless results please give referance values in tab</t>
  </si>
  <si>
    <t>RESULTS: 2D Steady</t>
  </si>
  <si>
    <t>Moment around geometric center of body</t>
  </si>
  <si>
    <t>SQUARE</t>
  </si>
  <si>
    <t>0°</t>
  </si>
  <si>
    <t>30°</t>
  </si>
  <si>
    <t>60°</t>
  </si>
  <si>
    <t>90°</t>
  </si>
  <si>
    <t>[-]*</t>
  </si>
  <si>
    <t>RECTANGLE</t>
  </si>
  <si>
    <t>CYLINDER</t>
  </si>
  <si>
    <t>ref. length</t>
  </si>
  <si>
    <t>[m]</t>
  </si>
  <si>
    <t>ref. velocity</t>
  </si>
  <si>
    <t>[m/s]</t>
  </si>
  <si>
    <t>density</t>
  </si>
  <si>
    <t>[kg/m^3]</t>
  </si>
  <si>
    <t>RESULTS: 2D Transient</t>
  </si>
  <si>
    <t>mean</t>
  </si>
  <si>
    <t>RMS</t>
  </si>
  <si>
    <t>RESULTS: 3D Steady</t>
  </si>
  <si>
    <t>Moments around geometric center of body</t>
  </si>
  <si>
    <t>RESULTS: 3D Transient</t>
  </si>
  <si>
    <t>8. Comments</t>
  </si>
  <si>
    <t>state possible uncertainties in your simulation</t>
  </si>
  <si>
    <t>=&gt; see tab</t>
  </si>
  <si>
    <t>please fill in all fields of this form</t>
  </si>
  <si>
    <t>upstream of building center</t>
  </si>
  <si>
    <t>4.2 Boundary conditions</t>
  </si>
  <si>
    <t>turbulence generation</t>
  </si>
  <si>
    <t>Method</t>
  </si>
  <si>
    <t>e.g. Precursor data model, synthetic function</t>
  </si>
  <si>
    <t>cell type</t>
  </si>
  <si>
    <t>e.g. FVM, FEM, FDM</t>
  </si>
  <si>
    <t>min / max</t>
  </si>
  <si>
    <t>initial set-up time, time to swith objects</t>
  </si>
  <si>
    <t>uref</t>
  </si>
  <si>
    <t>at href = 180 m</t>
  </si>
  <si>
    <t>u/uref [-]</t>
  </si>
  <si>
    <t>height</t>
  </si>
  <si>
    <t xml:space="preserve">norm. velocity </t>
  </si>
  <si>
    <t>[-]</t>
  </si>
  <si>
    <t>Eigenmode φ1</t>
  </si>
  <si>
    <t>Eigenmode φ2</t>
  </si>
  <si>
    <t>Eigenmode φ3</t>
  </si>
  <si>
    <t>mass and mass moment of inertia (MMI)</t>
  </si>
  <si>
    <t>storey</t>
  </si>
  <si>
    <t>storey level</t>
  </si>
  <si>
    <t>x</t>
  </si>
  <si>
    <t>y</t>
  </si>
  <si>
    <t>z</t>
  </si>
  <si>
    <t>storey mass</t>
  </si>
  <si>
    <t>storey MMI</t>
  </si>
  <si>
    <t>centre of mass (x)</t>
  </si>
  <si>
    <t>centre of mass (y)</t>
  </si>
  <si>
    <t>[rad]</t>
  </si>
  <si>
    <t>[kg]</t>
  </si>
  <si>
    <t>[kgm²]</t>
  </si>
  <si>
    <t>Floor</t>
  </si>
  <si>
    <t>* from origin see figure</t>
  </si>
  <si>
    <t>e.g. open / closed</t>
  </si>
  <si>
    <t>2. Simulation Scale</t>
  </si>
  <si>
    <t>measuring frequency</t>
  </si>
  <si>
    <t>simulation time</t>
  </si>
  <si>
    <t>blockage</t>
  </si>
  <si>
    <t>IMAGE Wind Tunnel</t>
  </si>
  <si>
    <t>Last updated</t>
  </si>
  <si>
    <t>Original file</t>
  </si>
  <si>
    <t>Version A</t>
  </si>
  <si>
    <t>added dynamic properties, spectra for turbulence at inlet, incl. Calculation time in CFD log, space holder WT log</t>
  </si>
  <si>
    <t>Bluff Body Benchmark</t>
  </si>
  <si>
    <t>This is the template for information exchange</t>
  </si>
  <si>
    <t>Tab</t>
  </si>
  <si>
    <t>2D - steady</t>
  </si>
  <si>
    <t>3D - steady</t>
  </si>
  <si>
    <t>properties</t>
  </si>
  <si>
    <t>square</t>
  </si>
  <si>
    <t>rectangle</t>
  </si>
  <si>
    <t>circle</t>
  </si>
  <si>
    <t>results</t>
  </si>
  <si>
    <t>2D - transient</t>
  </si>
  <si>
    <t>3D - transient</t>
  </si>
  <si>
    <t>Set-up</t>
  </si>
  <si>
    <t>WT</t>
  </si>
  <si>
    <t>CFD</t>
  </si>
  <si>
    <t>Inlet</t>
  </si>
  <si>
    <t>2D - FSI</t>
  </si>
  <si>
    <t>3D - FSI</t>
  </si>
  <si>
    <t>Statistics</t>
  </si>
  <si>
    <t>Log books regarding run simulations, duplicate for various simulations to adjust</t>
  </si>
  <si>
    <t>work in progress</t>
  </si>
  <si>
    <t>requirements and validation of inlet conditions</t>
  </si>
  <si>
    <t>structural dynamic properties for FSI</t>
  </si>
  <si>
    <t>format to hand in results</t>
  </si>
  <si>
    <t>CIRCLE</t>
  </si>
  <si>
    <t>RESULTS: 2D FSI</t>
  </si>
  <si>
    <t>Strouhal</t>
  </si>
  <si>
    <t>[milli-g]</t>
  </si>
  <si>
    <t>[rad/s²]</t>
  </si>
  <si>
    <t>RESULTS: 3D FSI</t>
  </si>
  <si>
    <t>15°</t>
  </si>
  <si>
    <t>45°</t>
  </si>
  <si>
    <t>75°</t>
  </si>
  <si>
    <t>L [m]</t>
  </si>
  <si>
    <t>U [m/s]</t>
  </si>
  <si>
    <t>f</t>
  </si>
  <si>
    <t>fL/U</t>
  </si>
  <si>
    <r>
      <t>f Su(f)/</t>
    </r>
    <r>
      <rPr>
        <sz val="11"/>
        <color theme="1"/>
        <rFont val="Calibri"/>
        <family val="2"/>
      </rPr>
      <t>σ^2</t>
    </r>
  </si>
  <si>
    <t>if dimensionless results please use referance values in tab</t>
  </si>
  <si>
    <t>Van Kármán</t>
  </si>
  <si>
    <t>Van Kármán spectrum at top of structure</t>
  </si>
  <si>
    <t>50 year return</t>
  </si>
  <si>
    <t>damping ratio</t>
  </si>
  <si>
    <t>ζ</t>
  </si>
  <si>
    <t>accx alongwind</t>
  </si>
  <si>
    <t>accy acrosswind</t>
  </si>
  <si>
    <t>accz Torsional</t>
  </si>
  <si>
    <t>lateral at corner accx from torsion</t>
  </si>
  <si>
    <t>lateral at corner accy from torsion</t>
  </si>
  <si>
    <t>total in acrosswind accx</t>
  </si>
  <si>
    <t xml:space="preserve">total in alongwind accy </t>
  </si>
  <si>
    <t>10 year return period</t>
  </si>
  <si>
    <t>with C1=1 and C2 = 1, fitting Richard Hoxey 1993</t>
  </si>
  <si>
    <t>CFL number</t>
  </si>
  <si>
    <t>50 year return period</t>
  </si>
  <si>
    <t>Version B</t>
  </si>
  <si>
    <t xml:space="preserve">Extreme values: </t>
  </si>
  <si>
    <t>peak determined with</t>
  </si>
  <si>
    <t>favoured method, but</t>
  </si>
  <si>
    <t>mean and RMS given as</t>
  </si>
  <si>
    <t>reference for peak factor</t>
  </si>
  <si>
    <t>method</t>
  </si>
  <si>
    <t>residuals (convergence critereon)</t>
  </si>
  <si>
    <t>logbook regarding peak value evaluations</t>
  </si>
  <si>
    <t>Domain</t>
  </si>
  <si>
    <t>number of data series</t>
  </si>
  <si>
    <t>determination of parameters</t>
  </si>
  <si>
    <t>Determination of mean</t>
  </si>
  <si>
    <t>averaging time</t>
  </si>
  <si>
    <t>starting time</t>
  </si>
  <si>
    <t>e.g. BLUE, maximum likelihood</t>
  </si>
  <si>
    <t>time domain or frequency domain</t>
  </si>
  <si>
    <r>
      <t xml:space="preserve">fitting method </t>
    </r>
    <r>
      <rPr>
        <i/>
        <sz val="11"/>
        <color theme="0" tint="-0.499984740745262"/>
        <rFont val="Calibri"/>
        <family val="2"/>
        <scheme val="minor"/>
      </rPr>
      <t>(if applicable)</t>
    </r>
  </si>
  <si>
    <r>
      <t xml:space="preserve">peak factor </t>
    </r>
    <r>
      <rPr>
        <i/>
        <sz val="11"/>
        <color theme="0" tint="-0.499984740745262"/>
        <rFont val="Calibri"/>
        <family val="2"/>
        <scheme val="minor"/>
      </rPr>
      <t>(if applicable)</t>
    </r>
  </si>
  <si>
    <t>length per series</t>
  </si>
  <si>
    <t>e.g. Gust factor, Cook Mayne, LRC</t>
  </si>
  <si>
    <t>peak_min</t>
  </si>
  <si>
    <t>peak_max</t>
  </si>
  <si>
    <r>
      <t xml:space="preserve">Gumbel: mode U and deviation a </t>
    </r>
    <r>
      <rPr>
        <i/>
        <sz val="11"/>
        <color theme="0" tint="-0.499984740745262"/>
        <rFont val="Calibri"/>
        <family val="2"/>
        <scheme val="minor"/>
      </rPr>
      <t>(if applicable)</t>
    </r>
  </si>
  <si>
    <t>k/b</t>
  </si>
  <si>
    <t>CFx'</t>
  </si>
  <si>
    <t>CMx'</t>
  </si>
  <si>
    <t>cfy' coefficient</t>
  </si>
  <si>
    <t>cfx' coefficient</t>
  </si>
  <si>
    <t>cmz' coefficient</t>
  </si>
  <si>
    <t>Ix</t>
  </si>
  <si>
    <t>Iy</t>
  </si>
  <si>
    <t>E</t>
  </si>
  <si>
    <t>G</t>
  </si>
  <si>
    <t>m^4</t>
  </si>
  <si>
    <t>N/mm²</t>
  </si>
  <si>
    <t>ρ</t>
  </si>
  <si>
    <t>kg/m³</t>
  </si>
  <si>
    <t>m</t>
  </si>
  <si>
    <t>IT</t>
  </si>
  <si>
    <t>young modulus</t>
  </si>
  <si>
    <t>shear modulus</t>
  </si>
  <si>
    <t>bulk density</t>
  </si>
  <si>
    <t>Area Moment of Inertia about x axis</t>
  </si>
  <si>
    <t>Area Moment of Inertia about y axis</t>
  </si>
  <si>
    <t>radius of gyration sqrt(MMI/M)</t>
  </si>
  <si>
    <t>Acc at top corners of body</t>
  </si>
  <si>
    <t>rz</t>
  </si>
  <si>
    <t>torsional constant (J)</t>
  </si>
  <si>
    <t>turbulence intensity</t>
  </si>
  <si>
    <t>For FEM cantilever approximation*</t>
  </si>
  <si>
    <t>*recommended to compare behaviour for verification</t>
  </si>
  <si>
    <t>1st mode</t>
  </si>
  <si>
    <t>2nd mode</t>
  </si>
  <si>
    <t>3rd mode</t>
  </si>
  <si>
    <t>kg</t>
  </si>
  <si>
    <t>bulk density Floor 1-17</t>
  </si>
  <si>
    <t>bulk density Floor 18-34</t>
  </si>
  <si>
    <t>bulk density Floor 35-50</t>
  </si>
  <si>
    <t>radius of gyration sqrt(MMI/M) Floor 1-17</t>
  </si>
  <si>
    <t>radius of gyration sqrt(MMI/M) Floor 18-34</t>
  </si>
  <si>
    <t>radius of gyration sqrt(MMI/M) Floor 35-50</t>
  </si>
  <si>
    <t>Area Moment of Inertia about x axis Floor 35-50</t>
  </si>
  <si>
    <t>Area Moment of Inertia about x axis Floor 18-34</t>
  </si>
  <si>
    <t>Area Moment of Inertia about x axis Floor 1-17</t>
  </si>
  <si>
    <t>Area Moment of Inertia about y axis Floor 35-50</t>
  </si>
  <si>
    <t>Area Moment of Inertia about y axis Floor 18-34</t>
  </si>
  <si>
    <t>Area Moment of Inertia about y axis Floor 1-17</t>
  </si>
  <si>
    <t>Modal masses (generalized)</t>
  </si>
  <si>
    <t>u^2 * M normalized with max. displacement or rotation of 1.00</t>
  </si>
  <si>
    <t>D ref. length</t>
  </si>
  <si>
    <t>CFy'</t>
  </si>
  <si>
    <t>torsional constant (J) Floor 35-50</t>
  </si>
  <si>
    <t>torsional constant (J) Floor 18-34</t>
  </si>
  <si>
    <t>torsional constant (J) Floor 1-17</t>
  </si>
  <si>
    <t>extreme value specification (see tabs 4. and 5.1-5.6), k/b from kick-off, dyn. properties for beam approximation</t>
  </si>
  <si>
    <t>height of boundary layer</t>
  </si>
  <si>
    <t>blockage ratio</t>
  </si>
  <si>
    <t>IMAGE pressure tab locations</t>
  </si>
  <si>
    <t xml:space="preserve">filter application? </t>
  </si>
  <si>
    <t>Version C</t>
  </si>
  <si>
    <t>6. Comments</t>
  </si>
  <si>
    <t>5. Post-Processing</t>
  </si>
  <si>
    <t>position of reference measurements</t>
  </si>
  <si>
    <t>amount of pressure tabs</t>
  </si>
  <si>
    <t>4.1 instrumentation</t>
  </si>
  <si>
    <t>4. simulation and instruments</t>
  </si>
  <si>
    <t>e.g. smooth, no adjustments</t>
  </si>
  <si>
    <t>surface roughness object (e.g. for cylinder)</t>
  </si>
  <si>
    <t>3.2 surface roughness object</t>
  </si>
  <si>
    <t>e.g. 1.2 m</t>
  </si>
  <si>
    <t>height of ABL (in model scale)</t>
  </si>
  <si>
    <t>e.g. uniform / in 3 different steps</t>
  </si>
  <si>
    <t>roughness elements</t>
  </si>
  <si>
    <t>e.g. x height</t>
  </si>
  <si>
    <t>trip / barrier</t>
  </si>
  <si>
    <t>e.g. 3 spires Irwin shape</t>
  </si>
  <si>
    <t>spires</t>
  </si>
  <si>
    <t>3.1 ABL generation</t>
  </si>
  <si>
    <t>3.  Generation of Boundary Conditions</t>
  </si>
  <si>
    <t>time scale</t>
  </si>
  <si>
    <t>velocity scale</t>
  </si>
  <si>
    <t>e.g. 1:400</t>
  </si>
  <si>
    <t>length scale</t>
  </si>
  <si>
    <t>ABL generation length</t>
  </si>
  <si>
    <t>B, H, L</t>
  </si>
  <si>
    <t>Type</t>
  </si>
  <si>
    <t>1. Description of Wind Tunnel</t>
  </si>
  <si>
    <t>pressure tabs / force balance</t>
  </si>
  <si>
    <t>wind tunnel dimensions (test section)</t>
  </si>
  <si>
    <r>
      <t>Determination of peak values</t>
    </r>
    <r>
      <rPr>
        <b/>
        <sz val="11"/>
        <color rgb="FFFF0000"/>
        <rFont val="Calibri"/>
        <family val="2"/>
        <scheme val="minor"/>
      </rPr>
      <t xml:space="preserve"> (for given return period)</t>
    </r>
  </si>
  <si>
    <r>
      <t>REFERENCE VALUES</t>
    </r>
    <r>
      <rPr>
        <sz val="11"/>
        <color rgb="FFFF0000"/>
        <rFont val="Calibri"/>
        <family val="2"/>
        <scheme val="minor"/>
      </rPr>
      <t>*</t>
    </r>
  </si>
  <si>
    <t>* the comparison will be run for full-scale and in case the coefficients are determined</t>
  </si>
  <si>
    <t>with model scale these values are used to calculate moments and forces for full-scale</t>
  </si>
  <si>
    <t>fH/U</t>
  </si>
  <si>
    <t>H [m]</t>
  </si>
  <si>
    <t>Ti [-]</t>
  </si>
  <si>
    <r>
      <t>f Su(f)/</t>
    </r>
    <r>
      <rPr>
        <sz val="11"/>
        <color theme="1"/>
        <rFont val="Calibri"/>
        <family val="2"/>
      </rPr>
      <t>u^2</t>
    </r>
  </si>
  <si>
    <t>optional (might reveal differences MS / FS)</t>
  </si>
  <si>
    <t>further clearification for set-up logs &amp; statistics documentation (tabs 1.1, 1.2, 4), 2 inlet spectra, optional normalization</t>
  </si>
  <si>
    <t>CFz'</t>
  </si>
  <si>
    <t>CMz'</t>
  </si>
  <si>
    <t>Version D</t>
  </si>
  <si>
    <t>Template Version D</t>
  </si>
  <si>
    <t>CMy'</t>
  </si>
  <si>
    <t>grid size on building surface</t>
  </si>
  <si>
    <t>growth rate away from surface</t>
  </si>
  <si>
    <r>
      <t>position</t>
    </r>
    <r>
      <rPr>
        <i/>
        <sz val="11"/>
        <color rgb="FFFF0000"/>
        <rFont val="Calibri"/>
        <family val="2"/>
        <scheme val="minor"/>
      </rPr>
      <t>*</t>
    </r>
  </si>
  <si>
    <t>e.g. height from 2-2.5 m / slatted or warping</t>
  </si>
  <si>
    <r>
      <t>change in cross-section (if applicable)</t>
    </r>
    <r>
      <rPr>
        <sz val="11"/>
        <color theme="5"/>
        <rFont val="Calibri"/>
        <family val="2"/>
        <scheme val="minor"/>
      </rPr>
      <t>, top shape</t>
    </r>
  </si>
  <si>
    <t>computational time (time per CPU x CPU number, total time)</t>
  </si>
  <si>
    <t>REFERENCE VALUES*</t>
  </si>
  <si>
    <t>A cross-sec.</t>
  </si>
  <si>
    <t>[m²]</t>
  </si>
  <si>
    <r>
      <t xml:space="preserve">Code / Programme </t>
    </r>
    <r>
      <rPr>
        <sz val="11"/>
        <color theme="5"/>
        <rFont val="Calibri"/>
        <family val="2"/>
        <scheme val="minor"/>
      </rPr>
      <t xml:space="preserve"> incl. Version</t>
    </r>
  </si>
  <si>
    <t>mesh topology</t>
  </si>
  <si>
    <t>mesh quality (skewness, aspect ratio, expansion rate)</t>
  </si>
  <si>
    <r>
      <t xml:space="preserve">position model from inlet </t>
    </r>
    <r>
      <rPr>
        <sz val="11"/>
        <color theme="5"/>
        <rFont val="Calibri"/>
        <family val="2"/>
        <scheme val="minor"/>
      </rPr>
      <t>(P)</t>
    </r>
  </si>
  <si>
    <r>
      <t>domain size</t>
    </r>
    <r>
      <rPr>
        <sz val="11"/>
        <color theme="5"/>
        <rFont val="Calibri"/>
        <family val="2"/>
        <scheme val="minor"/>
      </rPr>
      <t xml:space="preserve"> (W/H/L)</t>
    </r>
  </si>
  <si>
    <t>Bottom treatment (roughness)</t>
  </si>
  <si>
    <t>e.g. no-slip</t>
  </si>
  <si>
    <r>
      <t>schemes</t>
    </r>
    <r>
      <rPr>
        <sz val="11"/>
        <color theme="5"/>
        <rFont val="Calibri"/>
        <family val="2"/>
        <scheme val="minor"/>
      </rPr>
      <t xml:space="preserve"> (method / order of accuracy)</t>
    </r>
  </si>
  <si>
    <t>relaxation factors, uvw / p / turb</t>
  </si>
  <si>
    <t>number of processors &amp; nodes</t>
  </si>
  <si>
    <r>
      <t xml:space="preserve">Y+ </t>
    </r>
    <r>
      <rPr>
        <sz val="11"/>
        <color theme="5"/>
        <rFont val="Calibri"/>
        <family val="2"/>
        <scheme val="minor"/>
      </rPr>
      <t>(image or min / max average around building &amp; ground)</t>
    </r>
  </si>
  <si>
    <t>180 m</t>
  </si>
  <si>
    <t>270 m</t>
  </si>
  <si>
    <t>1.5 H for rectangle shape (see extra tab)</t>
  </si>
  <si>
    <t>upstream of building center (1H)</t>
  </si>
  <si>
    <t>Specifications in logs (compare orange), comment propagation of ABL, corrected index Fz, Mz, included referange area for coefficients around z, (tab 2_rectangle) distance of compared profiles 2 H for rectangle</t>
  </si>
  <si>
    <t>360 m</t>
  </si>
  <si>
    <t>Initial run / conditions</t>
  </si>
  <si>
    <t>position reference pressure</t>
  </si>
  <si>
    <r>
      <t xml:space="preserve">Courant No </t>
    </r>
    <r>
      <rPr>
        <sz val="11"/>
        <color theme="5"/>
        <rFont val="Calibri"/>
        <family val="2"/>
        <scheme val="minor"/>
      </rPr>
      <t>(image or near building and upstream)</t>
    </r>
  </si>
  <si>
    <t>Roofs / Top</t>
  </si>
  <si>
    <t>Building treatment (roughness)</t>
  </si>
  <si>
    <t>Building</t>
  </si>
  <si>
    <t>e.g smooth, wall function …</t>
  </si>
  <si>
    <t>*fitted RH: check propagation through the domain</t>
  </si>
  <si>
    <t>position uref (H,0,H) upstream of building center, state if not 40 m/s</t>
  </si>
  <si>
    <t>position uref (2H,0,H) upstream of building center, state if not 40 m/s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</si>
</sst>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General&quot; m/s&quot;"/>
    <numFmt numFmtId="165" formatCode="0.0"/>
    <numFmt numFmtId="166" formatCode="0.000E+00"/>
    <numFmt numFmtId="167" formatCode="0.0%"/>
    <numFmt numFmtId="168" formatCode="0.0000"/>
    <numFmt numFmtId="169" formatCode="0.000"/>
    <numFmt numFmtId="170" formatCode="General&quot; m&quot;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color theme="1"/>
      <name val="Arial"/>
      <family val="2"/>
    </font>
    <font>
      <sz val="22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theme="0" tint="-0.34998626667073579"/>
      <name val="Arial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9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5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quotePrefix="1"/>
    <xf numFmtId="0" fontId="1" fillId="2" borderId="0" xfId="0" applyFont="1" applyFill="1" applyAlignment="1">
      <alignment horizontal="left"/>
    </xf>
    <xf numFmtId="0" fontId="0" fillId="2" borderId="0" xfId="0" applyFill="1"/>
    <xf numFmtId="0" fontId="0" fillId="2" borderId="2" xfId="0" applyFill="1" applyBorder="1"/>
    <xf numFmtId="0" fontId="0" fillId="2" borderId="1" xfId="0" applyFill="1" applyBorder="1"/>
    <xf numFmtId="0" fontId="0" fillId="0" borderId="0" xfId="0" applyFill="1"/>
    <xf numFmtId="0" fontId="3" fillId="0" borderId="0" xfId="0" applyFont="1" applyFill="1"/>
    <xf numFmtId="0" fontId="0" fillId="3" borderId="0" xfId="0" applyFill="1"/>
    <xf numFmtId="2" fontId="0" fillId="3" borderId="0" xfId="0" applyNumberFormat="1" applyFill="1"/>
    <xf numFmtId="164" fontId="3" fillId="0" borderId="0" xfId="0" applyNumberFormat="1" applyFont="1"/>
    <xf numFmtId="0" fontId="0" fillId="0" borderId="0" xfId="0" applyAlignment="1">
      <alignment horizontal="centerContinuous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left"/>
    </xf>
    <xf numFmtId="1" fontId="0" fillId="0" borderId="0" xfId="0" applyNumberFormat="1"/>
    <xf numFmtId="0" fontId="5" fillId="0" borderId="0" xfId="0" applyFont="1"/>
    <xf numFmtId="0" fontId="5" fillId="2" borderId="3" xfId="0" applyFont="1" applyFill="1" applyBorder="1"/>
    <xf numFmtId="0" fontId="5" fillId="2" borderId="4" xfId="0" applyFont="1" applyFill="1" applyBorder="1"/>
    <xf numFmtId="0" fontId="5" fillId="2" borderId="5" xfId="0" applyFont="1" applyFill="1" applyBorder="1"/>
    <xf numFmtId="0" fontId="5" fillId="2" borderId="6" xfId="0" applyFont="1" applyFill="1" applyBorder="1"/>
    <xf numFmtId="0" fontId="5" fillId="2" borderId="0" xfId="0" applyFont="1" applyFill="1" applyBorder="1"/>
    <xf numFmtId="0" fontId="5" fillId="2" borderId="7" xfId="0" applyFont="1" applyFill="1" applyBorder="1"/>
    <xf numFmtId="0" fontId="5" fillId="2" borderId="8" xfId="0" applyFont="1" applyFill="1" applyBorder="1"/>
    <xf numFmtId="0" fontId="5" fillId="2" borderId="9" xfId="0" applyFont="1" applyFill="1" applyBorder="1"/>
    <xf numFmtId="0" fontId="5" fillId="2" borderId="10" xfId="0" applyFont="1" applyFill="1" applyBorder="1"/>
    <xf numFmtId="0" fontId="7" fillId="4" borderId="0" xfId="0" applyFont="1" applyFill="1"/>
    <xf numFmtId="0" fontId="7" fillId="0" borderId="0" xfId="0" applyFont="1"/>
    <xf numFmtId="0" fontId="8" fillId="0" borderId="0" xfId="0" applyFont="1"/>
    <xf numFmtId="0" fontId="7" fillId="0" borderId="11" xfId="0" applyFont="1" applyBorder="1"/>
    <xf numFmtId="14" fontId="7" fillId="0" borderId="11" xfId="0" applyNumberFormat="1" applyFont="1" applyBorder="1"/>
    <xf numFmtId="0" fontId="9" fillId="0" borderId="0" xfId="0" applyFont="1"/>
    <xf numFmtId="0" fontId="9" fillId="5" borderId="0" xfId="0" applyFont="1" applyFill="1"/>
    <xf numFmtId="0" fontId="7" fillId="5" borderId="0" xfId="0" applyFont="1" applyFill="1"/>
    <xf numFmtId="0" fontId="10" fillId="0" borderId="0" xfId="0" applyFont="1"/>
    <xf numFmtId="14" fontId="10" fillId="0" borderId="0" xfId="0" applyNumberFormat="1" applyFont="1"/>
    <xf numFmtId="0" fontId="11" fillId="0" borderId="11" xfId="0" applyFont="1" applyBorder="1"/>
    <xf numFmtId="14" fontId="11" fillId="0" borderId="11" xfId="0" applyNumberFormat="1" applyFont="1" applyBorder="1"/>
    <xf numFmtId="0" fontId="0" fillId="5" borderId="0" xfId="0" applyFill="1"/>
    <xf numFmtId="167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centerContinuous"/>
    </xf>
    <xf numFmtId="169" fontId="0" fillId="0" borderId="0" xfId="0" applyNumberFormat="1" applyFill="1" applyAlignment="1">
      <alignment horizontal="center"/>
    </xf>
    <xf numFmtId="169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64" fontId="3" fillId="3" borderId="0" xfId="0" applyNumberFormat="1" applyFont="1" applyFill="1"/>
    <xf numFmtId="0" fontId="3" fillId="3" borderId="0" xfId="0" applyFont="1" applyFill="1"/>
    <xf numFmtId="0" fontId="14" fillId="0" borderId="0" xfId="0" applyFont="1" applyAlignment="1">
      <alignment horizontal="right"/>
    </xf>
    <xf numFmtId="0" fontId="15" fillId="0" borderId="0" xfId="0" applyFont="1"/>
    <xf numFmtId="0" fontId="1" fillId="0" borderId="0" xfId="0" applyFont="1" applyFill="1"/>
    <xf numFmtId="0" fontId="7" fillId="0" borderId="11" xfId="0" applyFont="1" applyBorder="1" applyAlignment="1">
      <alignment wrapText="1"/>
    </xf>
    <xf numFmtId="0" fontId="7" fillId="0" borderId="11" xfId="0" applyFont="1" applyBorder="1" applyAlignment="1">
      <alignment vertical="top"/>
    </xf>
    <xf numFmtId="14" fontId="7" fillId="0" borderId="11" xfId="0" applyNumberFormat="1" applyFont="1" applyBorder="1" applyAlignment="1">
      <alignment vertical="top"/>
    </xf>
    <xf numFmtId="0" fontId="13" fillId="5" borderId="0" xfId="0" applyFont="1" applyFill="1"/>
    <xf numFmtId="0" fontId="3" fillId="5" borderId="0" xfId="0" applyFont="1" applyFill="1"/>
    <xf numFmtId="165" fontId="3" fillId="5" borderId="0" xfId="0" applyNumberFormat="1" applyFont="1" applyFill="1"/>
    <xf numFmtId="165" fontId="3" fillId="5" borderId="0" xfId="0" applyNumberFormat="1" applyFont="1" applyFill="1" applyAlignment="1">
      <alignment horizontal="right"/>
    </xf>
    <xf numFmtId="0" fontId="17" fillId="5" borderId="0" xfId="0" applyFont="1" applyFill="1"/>
    <xf numFmtId="2" fontId="3" fillId="5" borderId="0" xfId="0" applyNumberFormat="1" applyFont="1" applyFill="1"/>
    <xf numFmtId="0" fontId="17" fillId="0" borderId="0" xfId="0" applyFont="1" applyFill="1"/>
    <xf numFmtId="2" fontId="3" fillId="0" borderId="0" xfId="0" applyNumberFormat="1" applyFont="1" applyFill="1"/>
    <xf numFmtId="0" fontId="15" fillId="0" borderId="0" xfId="0" applyFont="1" applyFill="1"/>
    <xf numFmtId="0" fontId="18" fillId="0" borderId="0" xfId="0" applyFont="1" applyFill="1"/>
    <xf numFmtId="0" fontId="16" fillId="0" borderId="0" xfId="0" applyFont="1" applyFill="1"/>
    <xf numFmtId="0" fontId="16" fillId="0" borderId="0" xfId="0" applyFont="1"/>
    <xf numFmtId="0" fontId="19" fillId="2" borderId="0" xfId="0" applyFont="1" applyFill="1" applyAlignment="1">
      <alignment horizontal="left"/>
    </xf>
    <xf numFmtId="0" fontId="16" fillId="0" borderId="0" xfId="0" applyFont="1" applyAlignment="1">
      <alignment vertical="top"/>
    </xf>
    <xf numFmtId="0" fontId="19" fillId="0" borderId="0" xfId="0" applyFont="1"/>
    <xf numFmtId="0" fontId="16" fillId="0" borderId="0" xfId="0" quotePrefix="1" applyFont="1"/>
    <xf numFmtId="0" fontId="20" fillId="0" borderId="0" xfId="0" applyFont="1"/>
    <xf numFmtId="0" fontId="19" fillId="0" borderId="0" xfId="0" applyFont="1" applyAlignment="1">
      <alignment horizontal="left"/>
    </xf>
    <xf numFmtId="0" fontId="16" fillId="2" borderId="0" xfId="0" applyFont="1" applyFill="1"/>
    <xf numFmtId="0" fontId="16" fillId="2" borderId="1" xfId="0" applyFont="1" applyFill="1" applyBorder="1"/>
    <xf numFmtId="0" fontId="16" fillId="2" borderId="2" xfId="0" applyFont="1" applyFill="1" applyBorder="1"/>
    <xf numFmtId="0" fontId="21" fillId="0" borderId="0" xfId="0" applyFont="1"/>
    <xf numFmtId="0" fontId="22" fillId="0" borderId="0" xfId="0" applyFont="1"/>
    <xf numFmtId="0" fontId="16" fillId="0" borderId="0" xfId="0" applyFont="1" applyFill="1" applyBorder="1"/>
    <xf numFmtId="170" fontId="3" fillId="3" borderId="0" xfId="0" applyNumberFormat="1" applyFont="1" applyFill="1"/>
    <xf numFmtId="0" fontId="0" fillId="6" borderId="0" xfId="0" applyFill="1"/>
    <xf numFmtId="0" fontId="15" fillId="6" borderId="0" xfId="0" applyFont="1" applyFill="1"/>
    <xf numFmtId="0" fontId="16" fillId="6" borderId="0" xfId="0" applyFont="1" applyFill="1"/>
    <xf numFmtId="169" fontId="16" fillId="0" borderId="0" xfId="0" applyNumberFormat="1" applyFont="1" applyFill="1" applyAlignment="1">
      <alignment horizontal="center"/>
    </xf>
    <xf numFmtId="0" fontId="16" fillId="3" borderId="0" xfId="0" applyFont="1" applyFill="1"/>
    <xf numFmtId="2" fontId="0" fillId="6" borderId="0" xfId="0" applyNumberFormat="1" applyFill="1"/>
    <xf numFmtId="164" fontId="3" fillId="3" borderId="0" xfId="0" applyNumberFormat="1" applyFont="1" applyFill="1" applyAlignment="1">
      <alignment horizontal="right"/>
    </xf>
    <xf numFmtId="164" fontId="3" fillId="6" borderId="0" xfId="0" applyNumberFormat="1" applyFont="1" applyFill="1" applyAlignment="1">
      <alignment horizontal="right"/>
    </xf>
    <xf numFmtId="0" fontId="3" fillId="6" borderId="0" xfId="0" applyFont="1" applyFill="1"/>
    <xf numFmtId="164" fontId="3" fillId="0" borderId="0" xfId="0" applyNumberFormat="1" applyFont="1" applyFill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Medium9"/>
  <colors>
    <mruColors>
      <color rgb="FFFFB3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velocity</a:t>
            </a:r>
            <a:r>
              <a:rPr lang="de-DE" baseline="0"/>
              <a:t> profile</a:t>
            </a:r>
            <a:endParaRPr lang="de-DE"/>
          </a:p>
        </c:rich>
      </c:tx>
      <c:layout>
        <c:manualLayout>
          <c:xMode val="edge"/>
          <c:yMode val="edge"/>
          <c:x val="0.32894000328139977"/>
          <c:y val="1.79051029543419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10240689330991"/>
          <c:y val="0.11963592957326172"/>
          <c:w val="0.51176504711999304"/>
          <c:h val="0.67623602779285519"/>
        </c:manualLayout>
      </c:layout>
      <c:scatterChart>
        <c:scatterStyle val="smoothMarker"/>
        <c:varyColors val="0"/>
        <c:ser>
          <c:idx val="1"/>
          <c:order val="0"/>
          <c:tx>
            <c:v>BBB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x"/>
            <c:size val="4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xVal>
            <c:numRef>
              <c:f>'2 inlet'!$B$8:$B$36</c:f>
              <c:numCache>
                <c:formatCode>0.000</c:formatCode>
                <c:ptCount val="29"/>
                <c:pt idx="0">
                  <c:v>0</c:v>
                </c:pt>
                <c:pt idx="1">
                  <c:v>0.4545832715293795</c:v>
                </c:pt>
                <c:pt idx="2">
                  <c:v>0.52946840419697794</c:v>
                </c:pt>
                <c:pt idx="3">
                  <c:v>0.57886877783796831</c:v>
                </c:pt>
                <c:pt idx="4">
                  <c:v>0.61668963334207616</c:v>
                </c:pt>
                <c:pt idx="5">
                  <c:v>0.7182791283804334</c:v>
                </c:pt>
                <c:pt idx="6">
                  <c:v>0.7852958890393329</c:v>
                </c:pt>
                <c:pt idx="7">
                  <c:v>0.83660382528397859</c:v>
                </c:pt>
                <c:pt idx="8">
                  <c:v>0.87869883150716321</c:v>
                </c:pt>
                <c:pt idx="9">
                  <c:v>0.91466049727971677</c:v>
                </c:pt>
                <c:pt idx="10">
                  <c:v>0.94621148841692848</c:v>
                </c:pt>
                <c:pt idx="11">
                  <c:v>0.97442057387623782</c:v>
                </c:pt>
                <c:pt idx="12">
                  <c:v>1</c:v>
                </c:pt>
                <c:pt idx="13">
                  <c:v>1.0234500414469794</c:v>
                </c:pt>
                <c:pt idx="14">
                  <c:v>1.0451365565477821</c:v>
                </c:pt>
                <c:pt idx="15">
                  <c:v>1.0653358013976257</c:v>
                </c:pt>
                <c:pt idx="16">
                  <c:v>1.0842618703192977</c:v>
                </c:pt>
                <c:pt idx="17">
                  <c:v>1.1020843004615049</c:v>
                </c:pt>
                <c:pt idx="18">
                  <c:v>1.1189398082576132</c:v>
                </c:pt>
                <c:pt idx="19">
                  <c:v>1.1349403697395215</c:v>
                </c:pt>
                <c:pt idx="20">
                  <c:v>1.1501789381685297</c:v>
                </c:pt>
                <c:pt idx="21">
                  <c:v>1.1647335864684558</c:v>
                </c:pt>
                <c:pt idx="22">
                  <c:v>1.1786705707652649</c:v>
                </c:pt>
                <c:pt idx="23">
                  <c:v>1.1920466373458301</c:v>
                </c:pt>
                <c:pt idx="24">
                  <c:v>1.2049107879253598</c:v>
                </c:pt>
                <c:pt idx="25">
                  <c:v>1.2173056498571906</c:v>
                </c:pt>
                <c:pt idx="26">
                  <c:v>1.229268553432185</c:v>
                </c:pt>
                <c:pt idx="27">
                  <c:v>1.2408323887551032</c:v>
                </c:pt>
                <c:pt idx="28">
                  <c:v>1.2520262945035843</c:v>
                </c:pt>
              </c:numCache>
            </c:numRef>
          </c:xVal>
          <c:yVal>
            <c:numRef>
              <c:f>'2 inlet'!$A$8:$A$36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40</c:v>
                </c:pt>
                <c:pt idx="6">
                  <c:v>60</c:v>
                </c:pt>
                <c:pt idx="7">
                  <c:v>80</c:v>
                </c:pt>
                <c:pt idx="8">
                  <c:v>100</c:v>
                </c:pt>
                <c:pt idx="9">
                  <c:v>120</c:v>
                </c:pt>
                <c:pt idx="10">
                  <c:v>140</c:v>
                </c:pt>
                <c:pt idx="11">
                  <c:v>160</c:v>
                </c:pt>
                <c:pt idx="12">
                  <c:v>180</c:v>
                </c:pt>
                <c:pt idx="13">
                  <c:v>200</c:v>
                </c:pt>
                <c:pt idx="14">
                  <c:v>220</c:v>
                </c:pt>
                <c:pt idx="15">
                  <c:v>240</c:v>
                </c:pt>
                <c:pt idx="16">
                  <c:v>260</c:v>
                </c:pt>
                <c:pt idx="17">
                  <c:v>280</c:v>
                </c:pt>
                <c:pt idx="18">
                  <c:v>300</c:v>
                </c:pt>
                <c:pt idx="19">
                  <c:v>320</c:v>
                </c:pt>
                <c:pt idx="20">
                  <c:v>340</c:v>
                </c:pt>
                <c:pt idx="21">
                  <c:v>360</c:v>
                </c:pt>
                <c:pt idx="22">
                  <c:v>380</c:v>
                </c:pt>
                <c:pt idx="23">
                  <c:v>400</c:v>
                </c:pt>
                <c:pt idx="24">
                  <c:v>420</c:v>
                </c:pt>
                <c:pt idx="25">
                  <c:v>440</c:v>
                </c:pt>
                <c:pt idx="26">
                  <c:v>460</c:v>
                </c:pt>
                <c:pt idx="27">
                  <c:v>480</c:v>
                </c:pt>
                <c:pt idx="28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CE-ACBA-95913B2187B8}"/>
            </c:ext>
          </c:extLst>
        </c:ser>
        <c:ser>
          <c:idx val="0"/>
          <c:order val="1"/>
          <c:tx>
            <c:v>contribution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8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07-4FCE-ACBA-95913B2187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'2 inlet'!$C$8:$C$36</c:f>
              <c:numCache>
                <c:formatCode>0.000</c:formatCode>
                <c:ptCount val="29"/>
                <c:pt idx="0">
                  <c:v>0</c:v>
                </c:pt>
              </c:numCache>
            </c:numRef>
          </c:xVal>
          <c:yVal>
            <c:numRef>
              <c:f>'2 inlet'!$A$8:$A$36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40</c:v>
                </c:pt>
                <c:pt idx="6">
                  <c:v>60</c:v>
                </c:pt>
                <c:pt idx="7">
                  <c:v>80</c:v>
                </c:pt>
                <c:pt idx="8">
                  <c:v>100</c:v>
                </c:pt>
                <c:pt idx="9">
                  <c:v>120</c:v>
                </c:pt>
                <c:pt idx="10">
                  <c:v>140</c:v>
                </c:pt>
                <c:pt idx="11">
                  <c:v>160</c:v>
                </c:pt>
                <c:pt idx="12">
                  <c:v>180</c:v>
                </c:pt>
                <c:pt idx="13">
                  <c:v>200</c:v>
                </c:pt>
                <c:pt idx="14">
                  <c:v>220</c:v>
                </c:pt>
                <c:pt idx="15">
                  <c:v>240</c:v>
                </c:pt>
                <c:pt idx="16">
                  <c:v>260</c:v>
                </c:pt>
                <c:pt idx="17">
                  <c:v>280</c:v>
                </c:pt>
                <c:pt idx="18">
                  <c:v>300</c:v>
                </c:pt>
                <c:pt idx="19">
                  <c:v>320</c:v>
                </c:pt>
                <c:pt idx="20">
                  <c:v>340</c:v>
                </c:pt>
                <c:pt idx="21">
                  <c:v>360</c:v>
                </c:pt>
                <c:pt idx="22">
                  <c:v>380</c:v>
                </c:pt>
                <c:pt idx="23">
                  <c:v>400</c:v>
                </c:pt>
                <c:pt idx="24">
                  <c:v>420</c:v>
                </c:pt>
                <c:pt idx="25">
                  <c:v>440</c:v>
                </c:pt>
                <c:pt idx="26">
                  <c:v>460</c:v>
                </c:pt>
                <c:pt idx="27">
                  <c:v>480</c:v>
                </c:pt>
                <c:pt idx="28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CE-ACBA-95913B218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2847"/>
        <c:axId val="435970592"/>
      </c:scatterChart>
      <c:valAx>
        <c:axId val="172612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u/uref [-]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970592"/>
        <c:crosses val="autoZero"/>
        <c:crossBetween val="midCat"/>
      </c:valAx>
      <c:valAx>
        <c:axId val="4359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height [m]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2612847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56016156793138"/>
          <c:y val="0.91170410994955098"/>
          <c:w val="0.73891702360006539"/>
          <c:h val="6.6146901735761099E-2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turbulence intensity [-]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10240689330991"/>
          <c:y val="0.11963592957326172"/>
          <c:w val="0.51176504711999304"/>
          <c:h val="0.67623602779285519"/>
        </c:manualLayout>
      </c:layout>
      <c:scatterChart>
        <c:scatterStyle val="smoothMarker"/>
        <c:varyColors val="0"/>
        <c:ser>
          <c:idx val="1"/>
          <c:order val="0"/>
          <c:tx>
            <c:v>BBB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x"/>
            <c:size val="4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xVal>
            <c:numRef>
              <c:f>'2 inlet'!$D$8:$D$36</c:f>
              <c:numCache>
                <c:formatCode>0.000</c:formatCode>
                <c:ptCount val="29"/>
                <c:pt idx="0">
                  <c:v>0.28999999999999998</c:v>
                </c:pt>
                <c:pt idx="1">
                  <c:v>0.28999999999999998</c:v>
                </c:pt>
                <c:pt idx="2">
                  <c:v>0.28000000000000003</c:v>
                </c:pt>
                <c:pt idx="3">
                  <c:v>0.25610493923832073</c:v>
                </c:pt>
                <c:pt idx="4">
                  <c:v>0.24039832220257107</c:v>
                </c:pt>
                <c:pt idx="5">
                  <c:v>0.2063976904207542</c:v>
                </c:pt>
                <c:pt idx="6">
                  <c:v>0.18878381415763204</c:v>
                </c:pt>
                <c:pt idx="7">
                  <c:v>0.17720592315583922</c:v>
                </c:pt>
                <c:pt idx="8">
                  <c:v>0.16871668410082019</c:v>
                </c:pt>
                <c:pt idx="9">
                  <c:v>0.16208325779463115</c:v>
                </c:pt>
                <c:pt idx="10">
                  <c:v>0.15667866538292341</c:v>
                </c:pt>
                <c:pt idx="11">
                  <c:v>0.15214288075364815</c:v>
                </c:pt>
                <c:pt idx="12">
                  <c:v>0.14825115317515383</c:v>
                </c:pt>
                <c:pt idx="13">
                  <c:v>0.14485431351935132</c:v>
                </c:pt>
                <c:pt idx="14">
                  <c:v>0.14184859600055144</c:v>
                </c:pt>
                <c:pt idx="15">
                  <c:v>0.13915908296770044</c:v>
                </c:pt>
                <c:pt idx="16">
                  <c:v>0.1367300254978959</c:v>
                </c:pt>
                <c:pt idx="17">
                  <c:v>0.13451888672497442</c:v>
                </c:pt>
                <c:pt idx="18">
                  <c:v>0.13249251843672186</c:v>
                </c:pt>
                <c:pt idx="19">
                  <c:v>0.13062461881515305</c:v>
                </c:pt>
                <c:pt idx="20">
                  <c:v>0.12889399053961062</c:v>
                </c:pt>
                <c:pt idx="21">
                  <c:v>0.12728331602822626</c:v>
                </c:pt>
                <c:pt idx="22">
                  <c:v>0.12577827668921956</c:v>
                </c:pt>
                <c:pt idx="23">
                  <c:v>0.12436690690663307</c:v>
                </c:pt>
                <c:pt idx="24">
                  <c:v>0.12303911182537898</c:v>
                </c:pt>
                <c:pt idx="25">
                  <c:v>0.12178630173329605</c:v>
                </c:pt>
                <c:pt idx="26">
                  <c:v>0.12060111092993353</c:v>
                </c:pt>
                <c:pt idx="27">
                  <c:v>0.11947717880244131</c:v>
                </c:pt>
                <c:pt idx="28">
                  <c:v>0.11840897737210378</c:v>
                </c:pt>
              </c:numCache>
            </c:numRef>
          </c:xVal>
          <c:yVal>
            <c:numRef>
              <c:f>'2 inlet'!$A$8:$A$36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40</c:v>
                </c:pt>
                <c:pt idx="6">
                  <c:v>60</c:v>
                </c:pt>
                <c:pt idx="7">
                  <c:v>80</c:v>
                </c:pt>
                <c:pt idx="8">
                  <c:v>100</c:v>
                </c:pt>
                <c:pt idx="9">
                  <c:v>120</c:v>
                </c:pt>
                <c:pt idx="10">
                  <c:v>140</c:v>
                </c:pt>
                <c:pt idx="11">
                  <c:v>160</c:v>
                </c:pt>
                <c:pt idx="12">
                  <c:v>180</c:v>
                </c:pt>
                <c:pt idx="13">
                  <c:v>200</c:v>
                </c:pt>
                <c:pt idx="14">
                  <c:v>220</c:v>
                </c:pt>
                <c:pt idx="15">
                  <c:v>240</c:v>
                </c:pt>
                <c:pt idx="16">
                  <c:v>260</c:v>
                </c:pt>
                <c:pt idx="17">
                  <c:v>280</c:v>
                </c:pt>
                <c:pt idx="18">
                  <c:v>300</c:v>
                </c:pt>
                <c:pt idx="19">
                  <c:v>320</c:v>
                </c:pt>
                <c:pt idx="20">
                  <c:v>340</c:v>
                </c:pt>
                <c:pt idx="21">
                  <c:v>360</c:v>
                </c:pt>
                <c:pt idx="22">
                  <c:v>380</c:v>
                </c:pt>
                <c:pt idx="23">
                  <c:v>400</c:v>
                </c:pt>
                <c:pt idx="24">
                  <c:v>420</c:v>
                </c:pt>
                <c:pt idx="25">
                  <c:v>440</c:v>
                </c:pt>
                <c:pt idx="26">
                  <c:v>460</c:v>
                </c:pt>
                <c:pt idx="27">
                  <c:v>480</c:v>
                </c:pt>
                <c:pt idx="28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62-4CF2-B8C2-99642DF6463A}"/>
            </c:ext>
          </c:extLst>
        </c:ser>
        <c:ser>
          <c:idx val="0"/>
          <c:order val="1"/>
          <c:tx>
            <c:v>contribution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8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2-4CF2-B8C2-99642DF646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'2 inlet'!$E$8:$E$36</c:f>
              <c:numCache>
                <c:formatCode>General</c:formatCode>
                <c:ptCount val="29"/>
                <c:pt idx="0">
                  <c:v>0</c:v>
                </c:pt>
              </c:numCache>
            </c:numRef>
          </c:xVal>
          <c:yVal>
            <c:numRef>
              <c:f>'2 inlet'!$A$8:$A$36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40</c:v>
                </c:pt>
                <c:pt idx="6">
                  <c:v>60</c:v>
                </c:pt>
                <c:pt idx="7">
                  <c:v>80</c:v>
                </c:pt>
                <c:pt idx="8">
                  <c:v>100</c:v>
                </c:pt>
                <c:pt idx="9">
                  <c:v>120</c:v>
                </c:pt>
                <c:pt idx="10">
                  <c:v>140</c:v>
                </c:pt>
                <c:pt idx="11">
                  <c:v>160</c:v>
                </c:pt>
                <c:pt idx="12">
                  <c:v>180</c:v>
                </c:pt>
                <c:pt idx="13">
                  <c:v>200</c:v>
                </c:pt>
                <c:pt idx="14">
                  <c:v>220</c:v>
                </c:pt>
                <c:pt idx="15">
                  <c:v>240</c:v>
                </c:pt>
                <c:pt idx="16">
                  <c:v>260</c:v>
                </c:pt>
                <c:pt idx="17">
                  <c:v>280</c:v>
                </c:pt>
                <c:pt idx="18">
                  <c:v>300</c:v>
                </c:pt>
                <c:pt idx="19">
                  <c:v>320</c:v>
                </c:pt>
                <c:pt idx="20">
                  <c:v>340</c:v>
                </c:pt>
                <c:pt idx="21">
                  <c:v>360</c:v>
                </c:pt>
                <c:pt idx="22">
                  <c:v>380</c:v>
                </c:pt>
                <c:pt idx="23">
                  <c:v>400</c:v>
                </c:pt>
                <c:pt idx="24">
                  <c:v>420</c:v>
                </c:pt>
                <c:pt idx="25">
                  <c:v>440</c:v>
                </c:pt>
                <c:pt idx="26">
                  <c:v>460</c:v>
                </c:pt>
                <c:pt idx="27">
                  <c:v>480</c:v>
                </c:pt>
                <c:pt idx="28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62-4CF2-B8C2-99642DF6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2847"/>
        <c:axId val="435970592"/>
      </c:scatterChart>
      <c:valAx>
        <c:axId val="172612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</a:t>
                </a:r>
                <a:r>
                  <a:rPr lang="en-US" baseline="0"/>
                  <a:t> [-]</a:t>
                </a: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970592"/>
        <c:crosses val="autoZero"/>
        <c:crossBetween val="midCat"/>
      </c:valAx>
      <c:valAx>
        <c:axId val="4359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height [m]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2612847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56016156793138"/>
          <c:y val="0.91170410994955098"/>
          <c:w val="0.73891702360006539"/>
          <c:h val="6.6146901735761099E-2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turbulence spectrum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10240689330991"/>
          <c:y val="0.11963592957326172"/>
          <c:w val="0.51176504711999304"/>
          <c:h val="0.67623602779285519"/>
        </c:manualLayout>
      </c:layout>
      <c:scatterChart>
        <c:scatterStyle val="smoothMarker"/>
        <c:varyColors val="0"/>
        <c:ser>
          <c:idx val="2"/>
          <c:order val="0"/>
          <c:tx>
            <c:v>BBB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xVal>
            <c:numRef>
              <c:f>'2 inlet'!$N$8:$N$29</c:f>
              <c:numCache>
                <c:formatCode>0.0000</c:formatCode>
                <c:ptCount val="22"/>
                <c:pt idx="0">
                  <c:v>6.2500000000000001E-4</c:v>
                </c:pt>
                <c:pt idx="1">
                  <c:v>1.25E-3</c:v>
                </c:pt>
                <c:pt idx="2">
                  <c:v>3.1250000000000002E-3</c:v>
                </c:pt>
                <c:pt idx="3">
                  <c:v>6.2500000000000003E-3</c:v>
                </c:pt>
                <c:pt idx="4">
                  <c:v>1.2500000000000001E-2</c:v>
                </c:pt>
                <c:pt idx="5">
                  <c:v>3.125E-2</c:v>
                </c:pt>
                <c:pt idx="6">
                  <c:v>6.25E-2</c:v>
                </c:pt>
                <c:pt idx="7">
                  <c:v>0.125</c:v>
                </c:pt>
                <c:pt idx="8">
                  <c:v>0.3125</c:v>
                </c:pt>
                <c:pt idx="9">
                  <c:v>0.625</c:v>
                </c:pt>
                <c:pt idx="10">
                  <c:v>0.9375</c:v>
                </c:pt>
                <c:pt idx="11">
                  <c:v>1.25</c:v>
                </c:pt>
                <c:pt idx="12">
                  <c:v>2.1875</c:v>
                </c:pt>
                <c:pt idx="13">
                  <c:v>3.125</c:v>
                </c:pt>
                <c:pt idx="14">
                  <c:v>6.25</c:v>
                </c:pt>
                <c:pt idx="15">
                  <c:v>9.375</c:v>
                </c:pt>
                <c:pt idx="16">
                  <c:v>12.5</c:v>
                </c:pt>
                <c:pt idx="17">
                  <c:v>21.875</c:v>
                </c:pt>
                <c:pt idx="18">
                  <c:v>31.25</c:v>
                </c:pt>
                <c:pt idx="19">
                  <c:v>62.5</c:v>
                </c:pt>
                <c:pt idx="20">
                  <c:v>125</c:v>
                </c:pt>
                <c:pt idx="21">
                  <c:v>312.5</c:v>
                </c:pt>
              </c:numCache>
            </c:numRef>
          </c:xVal>
          <c:yVal>
            <c:numRef>
              <c:f>'2 inlet'!$O$8:$O$29</c:f>
              <c:numCache>
                <c:formatCode>0.0000</c:formatCode>
                <c:ptCount val="22"/>
                <c:pt idx="0">
                  <c:v>2.4999423842731478E-3</c:v>
                </c:pt>
                <c:pt idx="1">
                  <c:v>4.9995391092370603E-3</c:v>
                </c:pt>
                <c:pt idx="2">
                  <c:v>1.249280241322669E-2</c:v>
                </c:pt>
                <c:pt idx="3">
                  <c:v>2.4942528500553427E-2</c:v>
                </c:pt>
                <c:pt idx="4">
                  <c:v>4.9543688370999026E-2</c:v>
                </c:pt>
                <c:pt idx="5">
                  <c:v>0.11822636028100721</c:v>
                </c:pt>
                <c:pt idx="6">
                  <c:v>0.20397249420811109</c:v>
                </c:pt>
                <c:pt idx="7">
                  <c:v>0.26876852370755344</c:v>
                </c:pt>
                <c:pt idx="8">
                  <c:v>0.22296863916469556</c:v>
                </c:pt>
                <c:pt idx="9">
                  <c:v>0.15261265372879085</c:v>
                </c:pt>
                <c:pt idx="10">
                  <c:v>0.11838089673842389</c:v>
                </c:pt>
                <c:pt idx="11">
                  <c:v>9.8288365074821665E-2</c:v>
                </c:pt>
                <c:pt idx="12">
                  <c:v>6.80247399721471E-2</c:v>
                </c:pt>
                <c:pt idx="13">
                  <c:v>5.3696073612757418E-2</c:v>
                </c:pt>
                <c:pt idx="14">
                  <c:v>3.385697045030707E-2</c:v>
                </c:pt>
                <c:pt idx="15">
                  <c:v>2.5842028628923607E-2</c:v>
                </c:pt>
                <c:pt idx="16">
                  <c:v>2.1333374345843495E-2</c:v>
                </c:pt>
                <c:pt idx="17">
                  <c:v>1.469116443613222E-2</c:v>
                </c:pt>
                <c:pt idx="18">
                  <c:v>1.1582270256964551E-2</c:v>
                </c:pt>
                <c:pt idx="19">
                  <c:v>7.2964390067769549E-3</c:v>
                </c:pt>
                <c:pt idx="20">
                  <c:v>4.5964789344439642E-3</c:v>
                </c:pt>
                <c:pt idx="21">
                  <c:v>2.4953542577723182E-3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DD-45EE-99BB-5CA0A2797C81}"/>
            </c:ext>
          </c:extLst>
        </c:ser>
        <c:ser>
          <c:idx val="0"/>
          <c:order val="1"/>
          <c:tx>
            <c:v>contribution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8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D-45EE-99BB-5CA0A2797C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'2 inlet'!$N$8:$N$29</c:f>
              <c:numCache>
                <c:formatCode>0.0000</c:formatCode>
                <c:ptCount val="22"/>
                <c:pt idx="0">
                  <c:v>6.2500000000000001E-4</c:v>
                </c:pt>
                <c:pt idx="1">
                  <c:v>1.25E-3</c:v>
                </c:pt>
                <c:pt idx="2">
                  <c:v>3.1250000000000002E-3</c:v>
                </c:pt>
                <c:pt idx="3">
                  <c:v>6.2500000000000003E-3</c:v>
                </c:pt>
                <c:pt idx="4">
                  <c:v>1.2500000000000001E-2</c:v>
                </c:pt>
                <c:pt idx="5">
                  <c:v>3.125E-2</c:v>
                </c:pt>
                <c:pt idx="6">
                  <c:v>6.25E-2</c:v>
                </c:pt>
                <c:pt idx="7">
                  <c:v>0.125</c:v>
                </c:pt>
                <c:pt idx="8">
                  <c:v>0.3125</c:v>
                </c:pt>
                <c:pt idx="9">
                  <c:v>0.625</c:v>
                </c:pt>
                <c:pt idx="10">
                  <c:v>0.9375</c:v>
                </c:pt>
                <c:pt idx="11">
                  <c:v>1.25</c:v>
                </c:pt>
                <c:pt idx="12">
                  <c:v>2.1875</c:v>
                </c:pt>
                <c:pt idx="13">
                  <c:v>3.125</c:v>
                </c:pt>
                <c:pt idx="14">
                  <c:v>6.25</c:v>
                </c:pt>
                <c:pt idx="15">
                  <c:v>9.375</c:v>
                </c:pt>
                <c:pt idx="16">
                  <c:v>12.5</c:v>
                </c:pt>
                <c:pt idx="17">
                  <c:v>21.875</c:v>
                </c:pt>
                <c:pt idx="18">
                  <c:v>31.25</c:v>
                </c:pt>
                <c:pt idx="19">
                  <c:v>62.5</c:v>
                </c:pt>
                <c:pt idx="20">
                  <c:v>125</c:v>
                </c:pt>
                <c:pt idx="21">
                  <c:v>312.5</c:v>
                </c:pt>
              </c:numCache>
            </c:numRef>
          </c:xVal>
          <c:yVal>
            <c:numRef>
              <c:f>'2 inlet'!$P$8:$P$29</c:f>
              <c:numCache>
                <c:formatCode>General</c:formatCode>
                <c:ptCount val="22"/>
                <c:pt idx="0">
                  <c:v>3.0000000000000001E-3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DD-45EE-99BB-5CA0A279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2847"/>
        <c:axId val="435970592"/>
      </c:scatterChart>
      <c:valAx>
        <c:axId val="172612847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fL/U</a:t>
                </a:r>
              </a:p>
            </c:rich>
          </c:tx>
          <c:overlay val="0"/>
        </c:title>
        <c:numFmt formatCode="0.0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970592"/>
        <c:crosses val="autoZero"/>
        <c:crossBetween val="midCat"/>
        <c:minorUnit val="10"/>
      </c:valAx>
      <c:valAx>
        <c:axId val="435970592"/>
        <c:scaling>
          <c:logBase val="10"/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fS(f)/</a:t>
                </a:r>
                <a:r>
                  <a:rPr lang="el-GR">
                    <a:latin typeface="Calibri" panose="020F0502020204030204" pitchFamily="34" charset="0"/>
                    <a:cs typeface="Calibri" panose="020F0502020204030204" pitchFamily="34" charset="0"/>
                  </a:rPr>
                  <a:t>σ</a:t>
                </a:r>
                <a:r>
                  <a:rPr lang="de-DE">
                    <a:latin typeface="Calibri" panose="020F0502020204030204" pitchFamily="34" charset="0"/>
                    <a:cs typeface="Calibri" panose="020F0502020204030204" pitchFamily="34" charset="0"/>
                  </a:rPr>
                  <a:t>²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12361044823980397"/>
              <c:y val="0.4034343961257304"/>
            </c:manualLayout>
          </c:layout>
          <c:overlay val="0"/>
        </c:title>
        <c:numFmt formatCode="0.0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2612847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56016156793138"/>
          <c:y val="0.91170410994955098"/>
          <c:w val="0.73891702360006539"/>
          <c:h val="6.6146901735761099E-2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turbulence spectrum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10240689330991"/>
          <c:y val="0.11963592957326172"/>
          <c:w val="0.51176504711999304"/>
          <c:h val="0.67623602779285519"/>
        </c:manualLayout>
      </c:layout>
      <c:scatterChart>
        <c:scatterStyle val="smoothMarker"/>
        <c:varyColors val="0"/>
        <c:ser>
          <c:idx val="2"/>
          <c:order val="0"/>
          <c:spPr>
            <a:ln>
              <a:solidFill>
                <a:schemeClr val="bg1">
                  <a:lumMod val="65000"/>
                </a:schemeClr>
              </a:solidFill>
            </a:ln>
          </c:spPr>
          <c:xVal>
            <c:numRef>
              <c:f>'2 inlet'!$Y$8:$Y$29</c:f>
              <c:numCache>
                <c:formatCode>0.0000</c:formatCode>
                <c:ptCount val="22"/>
                <c:pt idx="0">
                  <c:v>4.5000000000000004E-4</c:v>
                </c:pt>
                <c:pt idx="1">
                  <c:v>9.0000000000000008E-4</c:v>
                </c:pt>
                <c:pt idx="2">
                  <c:v>2.2499999999999998E-3</c:v>
                </c:pt>
                <c:pt idx="3">
                  <c:v>4.4999999999999997E-3</c:v>
                </c:pt>
                <c:pt idx="4">
                  <c:v>8.9999999999999993E-3</c:v>
                </c:pt>
                <c:pt idx="5">
                  <c:v>2.2499999999999999E-2</c:v>
                </c:pt>
                <c:pt idx="6">
                  <c:v>4.4999999999999998E-2</c:v>
                </c:pt>
                <c:pt idx="7">
                  <c:v>0.09</c:v>
                </c:pt>
                <c:pt idx="8">
                  <c:v>0.22500000000000001</c:v>
                </c:pt>
                <c:pt idx="9">
                  <c:v>0.45</c:v>
                </c:pt>
                <c:pt idx="10">
                  <c:v>0.67500000000000004</c:v>
                </c:pt>
                <c:pt idx="11">
                  <c:v>0.9</c:v>
                </c:pt>
                <c:pt idx="12">
                  <c:v>1.5749999999999997</c:v>
                </c:pt>
                <c:pt idx="13">
                  <c:v>2.25</c:v>
                </c:pt>
                <c:pt idx="14">
                  <c:v>4.5</c:v>
                </c:pt>
                <c:pt idx="15">
                  <c:v>6.75</c:v>
                </c:pt>
                <c:pt idx="16">
                  <c:v>9</c:v>
                </c:pt>
                <c:pt idx="17">
                  <c:v>15.75</c:v>
                </c:pt>
                <c:pt idx="18">
                  <c:v>22.5</c:v>
                </c:pt>
                <c:pt idx="19">
                  <c:v>45</c:v>
                </c:pt>
                <c:pt idx="20">
                  <c:v>90</c:v>
                </c:pt>
                <c:pt idx="21">
                  <c:v>225</c:v>
                </c:pt>
              </c:numCache>
            </c:numRef>
          </c:xVal>
          <c:yVal>
            <c:numRef>
              <c:f>'2 inlet'!$Z$8:$Z$29</c:f>
              <c:numCache>
                <c:formatCode>0.0000</c:formatCode>
                <c:ptCount val="22"/>
                <c:pt idx="0">
                  <c:v>5.4758737985119019E-5</c:v>
                </c:pt>
                <c:pt idx="1">
                  <c:v>1.0950990464872855E-4</c:v>
                </c:pt>
                <c:pt idx="2">
                  <c:v>2.7364234405931738E-4</c:v>
                </c:pt>
                <c:pt idx="3">
                  <c:v>5.4634114427612218E-4</c:v>
                </c:pt>
                <c:pt idx="4">
                  <c:v>1.0852049500783625E-3</c:v>
                </c:pt>
                <c:pt idx="5">
                  <c:v>2.5896301955951814E-3</c:v>
                </c:pt>
                <c:pt idx="6">
                  <c:v>4.4678135131344648E-3</c:v>
                </c:pt>
                <c:pt idx="7">
                  <c:v>5.8871057432902498E-3</c:v>
                </c:pt>
                <c:pt idx="8">
                  <c:v>4.8839050722634903E-3</c:v>
                </c:pt>
                <c:pt idx="9">
                  <c:v>3.3428275672754341E-3</c:v>
                </c:pt>
                <c:pt idx="10">
                  <c:v>2.5930151621584366E-3</c:v>
                </c:pt>
                <c:pt idx="11">
                  <c:v>2.1529083485988935E-3</c:v>
                </c:pt>
                <c:pt idx="12">
                  <c:v>1.4900139043499097E-3</c:v>
                </c:pt>
                <c:pt idx="13">
                  <c:v>1.1761587964138384E-3</c:v>
                </c:pt>
                <c:pt idx="14">
                  <c:v>7.4160308074352598E-4</c:v>
                </c:pt>
                <c:pt idx="15">
                  <c:v>5.6604379508794255E-4</c:v>
                </c:pt>
                <c:pt idx="16">
                  <c:v>4.6728623167135584E-4</c:v>
                </c:pt>
                <c:pt idx="17">
                  <c:v>3.2179526580904008E-4</c:v>
                </c:pt>
                <c:pt idx="18">
                  <c:v>2.5369804770855147E-4</c:v>
                </c:pt>
                <c:pt idx="19">
                  <c:v>1.5982120000444238E-4</c:v>
                </c:pt>
                <c:pt idx="20">
                  <c:v>1.0068127458006057E-4</c:v>
                </c:pt>
                <c:pt idx="21">
                  <c:v>5.4658239662244847E-5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A2-4A73-BF09-114E56CA3A95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8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2-4A73-BF09-114E56CA3A9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'2 inlet'!$Y$8:$Y$29</c:f>
              <c:numCache>
                <c:formatCode>0.0000</c:formatCode>
                <c:ptCount val="22"/>
                <c:pt idx="0">
                  <c:v>4.5000000000000004E-4</c:v>
                </c:pt>
                <c:pt idx="1">
                  <c:v>9.0000000000000008E-4</c:v>
                </c:pt>
                <c:pt idx="2">
                  <c:v>2.2499999999999998E-3</c:v>
                </c:pt>
                <c:pt idx="3">
                  <c:v>4.4999999999999997E-3</c:v>
                </c:pt>
                <c:pt idx="4">
                  <c:v>8.9999999999999993E-3</c:v>
                </c:pt>
                <c:pt idx="5">
                  <c:v>2.2499999999999999E-2</c:v>
                </c:pt>
                <c:pt idx="6">
                  <c:v>4.4999999999999998E-2</c:v>
                </c:pt>
                <c:pt idx="7">
                  <c:v>0.09</c:v>
                </c:pt>
                <c:pt idx="8">
                  <c:v>0.22500000000000001</c:v>
                </c:pt>
                <c:pt idx="9">
                  <c:v>0.45</c:v>
                </c:pt>
                <c:pt idx="10">
                  <c:v>0.67500000000000004</c:v>
                </c:pt>
                <c:pt idx="11">
                  <c:v>0.9</c:v>
                </c:pt>
                <c:pt idx="12">
                  <c:v>1.5749999999999997</c:v>
                </c:pt>
                <c:pt idx="13">
                  <c:v>2.25</c:v>
                </c:pt>
                <c:pt idx="14">
                  <c:v>4.5</c:v>
                </c:pt>
                <c:pt idx="15">
                  <c:v>6.75</c:v>
                </c:pt>
                <c:pt idx="16">
                  <c:v>9</c:v>
                </c:pt>
                <c:pt idx="17">
                  <c:v>15.75</c:v>
                </c:pt>
                <c:pt idx="18">
                  <c:v>22.5</c:v>
                </c:pt>
                <c:pt idx="19">
                  <c:v>45</c:v>
                </c:pt>
                <c:pt idx="20">
                  <c:v>90</c:v>
                </c:pt>
                <c:pt idx="21">
                  <c:v>225</c:v>
                </c:pt>
              </c:numCache>
            </c:numRef>
          </c:xVal>
          <c:yVal>
            <c:numRef>
              <c:f>'2 inlet'!$AA$8:$AA$29</c:f>
              <c:numCache>
                <c:formatCode>General</c:formatCode>
                <c:ptCount val="22"/>
                <c:pt idx="0">
                  <c:v>2.0000000000000001E-4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A2-4A73-BF09-114E56CA3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2847"/>
        <c:axId val="435970592"/>
      </c:scatterChart>
      <c:valAx>
        <c:axId val="172612847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fH/U</a:t>
                </a:r>
              </a:p>
            </c:rich>
          </c:tx>
          <c:overlay val="0"/>
        </c:title>
        <c:numFmt formatCode="0.0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970592"/>
        <c:crosses val="autoZero"/>
        <c:crossBetween val="midCat"/>
        <c:minorUnit val="10"/>
      </c:valAx>
      <c:valAx>
        <c:axId val="435970592"/>
        <c:scaling>
          <c:logBase val="10"/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fS(f)/</a:t>
                </a:r>
                <a:r>
                  <a:rPr lang="de-DE">
                    <a:latin typeface="Calibri" panose="020F0502020204030204" pitchFamily="34" charset="0"/>
                    <a:cs typeface="Calibri" panose="020F0502020204030204" pitchFamily="34" charset="0"/>
                  </a:rPr>
                  <a:t>u²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12361044823980397"/>
              <c:y val="0.4034343961257304"/>
            </c:manualLayout>
          </c:layout>
          <c:overlay val="0"/>
        </c:title>
        <c:numFmt formatCode="0.0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2612847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56016156793138"/>
          <c:y val="0.91170410994955098"/>
          <c:w val="0.73891702360006539"/>
          <c:h val="6.6146901735761099E-2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velocity</a:t>
            </a:r>
            <a:r>
              <a:rPr lang="de-DE" baseline="0"/>
              <a:t> profile</a:t>
            </a:r>
            <a:endParaRPr lang="de-DE"/>
          </a:p>
        </c:rich>
      </c:tx>
      <c:layout>
        <c:manualLayout>
          <c:xMode val="edge"/>
          <c:yMode val="edge"/>
          <c:x val="0.32894000328139977"/>
          <c:y val="1.79051029543419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10240689330991"/>
          <c:y val="0.11963592957326172"/>
          <c:w val="0.51176504711999304"/>
          <c:h val="0.67623602779285519"/>
        </c:manualLayout>
      </c:layout>
      <c:scatterChart>
        <c:scatterStyle val="smoothMarker"/>
        <c:varyColors val="0"/>
        <c:ser>
          <c:idx val="1"/>
          <c:order val="0"/>
          <c:tx>
            <c:v>BBB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x"/>
            <c:size val="4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xVal>
            <c:numRef>
              <c:f>'2 inlet_rectangle'!$B$8:$B$36</c:f>
              <c:numCache>
                <c:formatCode>0.000</c:formatCode>
                <c:ptCount val="29"/>
                <c:pt idx="0">
                  <c:v>0</c:v>
                </c:pt>
                <c:pt idx="1">
                  <c:v>0.4545832715293795</c:v>
                </c:pt>
                <c:pt idx="2">
                  <c:v>0.52946840419697794</c:v>
                </c:pt>
                <c:pt idx="3">
                  <c:v>0.57886877783796831</c:v>
                </c:pt>
                <c:pt idx="4">
                  <c:v>0.61668963334207616</c:v>
                </c:pt>
                <c:pt idx="5">
                  <c:v>0.7182791283804334</c:v>
                </c:pt>
                <c:pt idx="6">
                  <c:v>0.7852958890393329</c:v>
                </c:pt>
                <c:pt idx="7">
                  <c:v>0.83660382528397859</c:v>
                </c:pt>
                <c:pt idx="8">
                  <c:v>0.87869883150716321</c:v>
                </c:pt>
                <c:pt idx="9">
                  <c:v>0.91466049727971677</c:v>
                </c:pt>
                <c:pt idx="10">
                  <c:v>0.94621148841692848</c:v>
                </c:pt>
                <c:pt idx="11">
                  <c:v>0.97442057387623782</c:v>
                </c:pt>
                <c:pt idx="12">
                  <c:v>1</c:v>
                </c:pt>
                <c:pt idx="13">
                  <c:v>1.0234500414469794</c:v>
                </c:pt>
                <c:pt idx="14">
                  <c:v>1.0451365565477821</c:v>
                </c:pt>
                <c:pt idx="15">
                  <c:v>1.0653358013976257</c:v>
                </c:pt>
                <c:pt idx="16">
                  <c:v>1.0842618703192977</c:v>
                </c:pt>
                <c:pt idx="17">
                  <c:v>1.1020843004615049</c:v>
                </c:pt>
                <c:pt idx="18">
                  <c:v>1.1189398082576132</c:v>
                </c:pt>
                <c:pt idx="19">
                  <c:v>1.1349403697395215</c:v>
                </c:pt>
                <c:pt idx="20">
                  <c:v>1.1501789381685297</c:v>
                </c:pt>
                <c:pt idx="21">
                  <c:v>1.1647335864684558</c:v>
                </c:pt>
                <c:pt idx="22">
                  <c:v>1.1786705707652649</c:v>
                </c:pt>
                <c:pt idx="23">
                  <c:v>1.1920466373458301</c:v>
                </c:pt>
                <c:pt idx="24">
                  <c:v>1.2049107879253598</c:v>
                </c:pt>
                <c:pt idx="25">
                  <c:v>1.2173056498571906</c:v>
                </c:pt>
                <c:pt idx="26">
                  <c:v>1.229268553432185</c:v>
                </c:pt>
                <c:pt idx="27">
                  <c:v>1.2408323887551032</c:v>
                </c:pt>
                <c:pt idx="28">
                  <c:v>1.2520262945035843</c:v>
                </c:pt>
              </c:numCache>
            </c:numRef>
          </c:xVal>
          <c:yVal>
            <c:numRef>
              <c:f>'2 inlet_rectangle'!$A$8:$A$36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40</c:v>
                </c:pt>
                <c:pt idx="6">
                  <c:v>60</c:v>
                </c:pt>
                <c:pt idx="7">
                  <c:v>80</c:v>
                </c:pt>
                <c:pt idx="8">
                  <c:v>100</c:v>
                </c:pt>
                <c:pt idx="9">
                  <c:v>120</c:v>
                </c:pt>
                <c:pt idx="10">
                  <c:v>140</c:v>
                </c:pt>
                <c:pt idx="11">
                  <c:v>160</c:v>
                </c:pt>
                <c:pt idx="12">
                  <c:v>180</c:v>
                </c:pt>
                <c:pt idx="13">
                  <c:v>200</c:v>
                </c:pt>
                <c:pt idx="14">
                  <c:v>220</c:v>
                </c:pt>
                <c:pt idx="15">
                  <c:v>240</c:v>
                </c:pt>
                <c:pt idx="16">
                  <c:v>260</c:v>
                </c:pt>
                <c:pt idx="17">
                  <c:v>280</c:v>
                </c:pt>
                <c:pt idx="18">
                  <c:v>300</c:v>
                </c:pt>
                <c:pt idx="19">
                  <c:v>320</c:v>
                </c:pt>
                <c:pt idx="20">
                  <c:v>340</c:v>
                </c:pt>
                <c:pt idx="21">
                  <c:v>360</c:v>
                </c:pt>
                <c:pt idx="22">
                  <c:v>380</c:v>
                </c:pt>
                <c:pt idx="23">
                  <c:v>400</c:v>
                </c:pt>
                <c:pt idx="24">
                  <c:v>420</c:v>
                </c:pt>
                <c:pt idx="25">
                  <c:v>440</c:v>
                </c:pt>
                <c:pt idx="26">
                  <c:v>460</c:v>
                </c:pt>
                <c:pt idx="27">
                  <c:v>480</c:v>
                </c:pt>
                <c:pt idx="28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D1-4DDD-A71C-35C8612B5CE9}"/>
            </c:ext>
          </c:extLst>
        </c:ser>
        <c:ser>
          <c:idx val="0"/>
          <c:order val="1"/>
          <c:tx>
            <c:v>contribution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8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1-4DDD-A71C-35C8612B5C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'2 inlet_rectangle'!$C$8:$C$36</c:f>
              <c:numCache>
                <c:formatCode>0.000</c:formatCode>
                <c:ptCount val="29"/>
                <c:pt idx="0">
                  <c:v>0</c:v>
                </c:pt>
              </c:numCache>
            </c:numRef>
          </c:xVal>
          <c:yVal>
            <c:numRef>
              <c:f>'2 inlet_rectangle'!$A$8:$A$36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40</c:v>
                </c:pt>
                <c:pt idx="6">
                  <c:v>60</c:v>
                </c:pt>
                <c:pt idx="7">
                  <c:v>80</c:v>
                </c:pt>
                <c:pt idx="8">
                  <c:v>100</c:v>
                </c:pt>
                <c:pt idx="9">
                  <c:v>120</c:v>
                </c:pt>
                <c:pt idx="10">
                  <c:v>140</c:v>
                </c:pt>
                <c:pt idx="11">
                  <c:v>160</c:v>
                </c:pt>
                <c:pt idx="12">
                  <c:v>180</c:v>
                </c:pt>
                <c:pt idx="13">
                  <c:v>200</c:v>
                </c:pt>
                <c:pt idx="14">
                  <c:v>220</c:v>
                </c:pt>
                <c:pt idx="15">
                  <c:v>240</c:v>
                </c:pt>
                <c:pt idx="16">
                  <c:v>260</c:v>
                </c:pt>
                <c:pt idx="17">
                  <c:v>280</c:v>
                </c:pt>
                <c:pt idx="18">
                  <c:v>300</c:v>
                </c:pt>
                <c:pt idx="19">
                  <c:v>320</c:v>
                </c:pt>
                <c:pt idx="20">
                  <c:v>340</c:v>
                </c:pt>
                <c:pt idx="21">
                  <c:v>360</c:v>
                </c:pt>
                <c:pt idx="22">
                  <c:v>380</c:v>
                </c:pt>
                <c:pt idx="23">
                  <c:v>400</c:v>
                </c:pt>
                <c:pt idx="24">
                  <c:v>420</c:v>
                </c:pt>
                <c:pt idx="25">
                  <c:v>440</c:v>
                </c:pt>
                <c:pt idx="26">
                  <c:v>460</c:v>
                </c:pt>
                <c:pt idx="27">
                  <c:v>480</c:v>
                </c:pt>
                <c:pt idx="28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D1-4DDD-A71C-35C8612B5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2847"/>
        <c:axId val="435970592"/>
      </c:scatterChart>
      <c:valAx>
        <c:axId val="172612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u/uref [-]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970592"/>
        <c:crosses val="autoZero"/>
        <c:crossBetween val="midCat"/>
      </c:valAx>
      <c:valAx>
        <c:axId val="4359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height [m]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2612847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56016156793138"/>
          <c:y val="0.91170410994955098"/>
          <c:w val="0.73891702360006539"/>
          <c:h val="6.6146901735761099E-2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turbulence intensity [-]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10240689330991"/>
          <c:y val="0.11963592957326172"/>
          <c:w val="0.51176504711999304"/>
          <c:h val="0.67623602779285519"/>
        </c:manualLayout>
      </c:layout>
      <c:scatterChart>
        <c:scatterStyle val="smoothMarker"/>
        <c:varyColors val="0"/>
        <c:ser>
          <c:idx val="1"/>
          <c:order val="0"/>
          <c:tx>
            <c:v>BBB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x"/>
            <c:size val="4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xVal>
            <c:numRef>
              <c:f>'2 inlet_rectangle'!$D$8:$D$36</c:f>
              <c:numCache>
                <c:formatCode>0.000</c:formatCode>
                <c:ptCount val="29"/>
                <c:pt idx="0">
                  <c:v>0.28999999999999998</c:v>
                </c:pt>
                <c:pt idx="1">
                  <c:v>0.28999999999999998</c:v>
                </c:pt>
                <c:pt idx="2">
                  <c:v>0.28000000000000003</c:v>
                </c:pt>
                <c:pt idx="3">
                  <c:v>0.25610493923832073</c:v>
                </c:pt>
                <c:pt idx="4">
                  <c:v>0.24039832220257107</c:v>
                </c:pt>
                <c:pt idx="5">
                  <c:v>0.2063976904207542</c:v>
                </c:pt>
                <c:pt idx="6">
                  <c:v>0.18878381415763204</c:v>
                </c:pt>
                <c:pt idx="7">
                  <c:v>0.17720592315583922</c:v>
                </c:pt>
                <c:pt idx="8">
                  <c:v>0.16871668410082019</c:v>
                </c:pt>
                <c:pt idx="9">
                  <c:v>0.16208325779463115</c:v>
                </c:pt>
                <c:pt idx="10">
                  <c:v>0.15667866538292341</c:v>
                </c:pt>
                <c:pt idx="11">
                  <c:v>0.15214288075364815</c:v>
                </c:pt>
                <c:pt idx="12">
                  <c:v>0.14825115317515383</c:v>
                </c:pt>
                <c:pt idx="13">
                  <c:v>0.14485431351935132</c:v>
                </c:pt>
                <c:pt idx="14">
                  <c:v>0.14184859600055144</c:v>
                </c:pt>
                <c:pt idx="15">
                  <c:v>0.13915908296770044</c:v>
                </c:pt>
                <c:pt idx="16">
                  <c:v>0.1367300254978959</c:v>
                </c:pt>
                <c:pt idx="17">
                  <c:v>0.13451888672497442</c:v>
                </c:pt>
                <c:pt idx="18">
                  <c:v>0.13249251843672186</c:v>
                </c:pt>
                <c:pt idx="19">
                  <c:v>0.13062461881515305</c:v>
                </c:pt>
                <c:pt idx="20">
                  <c:v>0.12889399053961062</c:v>
                </c:pt>
                <c:pt idx="21">
                  <c:v>0.12728331602822626</c:v>
                </c:pt>
                <c:pt idx="22">
                  <c:v>0.12577827668921956</c:v>
                </c:pt>
                <c:pt idx="23">
                  <c:v>0.12436690690663307</c:v>
                </c:pt>
                <c:pt idx="24">
                  <c:v>0.12303911182537898</c:v>
                </c:pt>
                <c:pt idx="25">
                  <c:v>0.12178630173329605</c:v>
                </c:pt>
                <c:pt idx="26">
                  <c:v>0.12060111092993353</c:v>
                </c:pt>
                <c:pt idx="27">
                  <c:v>0.11947717880244131</c:v>
                </c:pt>
                <c:pt idx="28">
                  <c:v>0.11840897737210378</c:v>
                </c:pt>
              </c:numCache>
            </c:numRef>
          </c:xVal>
          <c:yVal>
            <c:numRef>
              <c:f>'2 inlet_rectangle'!$A$8:$A$36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40</c:v>
                </c:pt>
                <c:pt idx="6">
                  <c:v>60</c:v>
                </c:pt>
                <c:pt idx="7">
                  <c:v>80</c:v>
                </c:pt>
                <c:pt idx="8">
                  <c:v>100</c:v>
                </c:pt>
                <c:pt idx="9">
                  <c:v>120</c:v>
                </c:pt>
                <c:pt idx="10">
                  <c:v>140</c:v>
                </c:pt>
                <c:pt idx="11">
                  <c:v>160</c:v>
                </c:pt>
                <c:pt idx="12">
                  <c:v>180</c:v>
                </c:pt>
                <c:pt idx="13">
                  <c:v>200</c:v>
                </c:pt>
                <c:pt idx="14">
                  <c:v>220</c:v>
                </c:pt>
                <c:pt idx="15">
                  <c:v>240</c:v>
                </c:pt>
                <c:pt idx="16">
                  <c:v>260</c:v>
                </c:pt>
                <c:pt idx="17">
                  <c:v>280</c:v>
                </c:pt>
                <c:pt idx="18">
                  <c:v>300</c:v>
                </c:pt>
                <c:pt idx="19">
                  <c:v>320</c:v>
                </c:pt>
                <c:pt idx="20">
                  <c:v>340</c:v>
                </c:pt>
                <c:pt idx="21">
                  <c:v>360</c:v>
                </c:pt>
                <c:pt idx="22">
                  <c:v>380</c:v>
                </c:pt>
                <c:pt idx="23">
                  <c:v>400</c:v>
                </c:pt>
                <c:pt idx="24">
                  <c:v>420</c:v>
                </c:pt>
                <c:pt idx="25">
                  <c:v>440</c:v>
                </c:pt>
                <c:pt idx="26">
                  <c:v>460</c:v>
                </c:pt>
                <c:pt idx="27">
                  <c:v>480</c:v>
                </c:pt>
                <c:pt idx="28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1E-4FD6-AAB2-F880CC8E3D37}"/>
            </c:ext>
          </c:extLst>
        </c:ser>
        <c:ser>
          <c:idx val="0"/>
          <c:order val="1"/>
          <c:tx>
            <c:v>contribution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8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E-4FD6-AAB2-F880CC8E3D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'2 inlet_rectangle'!$E$8:$E$36</c:f>
              <c:numCache>
                <c:formatCode>General</c:formatCode>
                <c:ptCount val="29"/>
                <c:pt idx="0">
                  <c:v>0</c:v>
                </c:pt>
              </c:numCache>
            </c:numRef>
          </c:xVal>
          <c:yVal>
            <c:numRef>
              <c:f>'2 inlet_rectangle'!$A$8:$A$36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40</c:v>
                </c:pt>
                <c:pt idx="6">
                  <c:v>60</c:v>
                </c:pt>
                <c:pt idx="7">
                  <c:v>80</c:v>
                </c:pt>
                <c:pt idx="8">
                  <c:v>100</c:v>
                </c:pt>
                <c:pt idx="9">
                  <c:v>120</c:v>
                </c:pt>
                <c:pt idx="10">
                  <c:v>140</c:v>
                </c:pt>
                <c:pt idx="11">
                  <c:v>160</c:v>
                </c:pt>
                <c:pt idx="12">
                  <c:v>180</c:v>
                </c:pt>
                <c:pt idx="13">
                  <c:v>200</c:v>
                </c:pt>
                <c:pt idx="14">
                  <c:v>220</c:v>
                </c:pt>
                <c:pt idx="15">
                  <c:v>240</c:v>
                </c:pt>
                <c:pt idx="16">
                  <c:v>260</c:v>
                </c:pt>
                <c:pt idx="17">
                  <c:v>280</c:v>
                </c:pt>
                <c:pt idx="18">
                  <c:v>300</c:v>
                </c:pt>
                <c:pt idx="19">
                  <c:v>320</c:v>
                </c:pt>
                <c:pt idx="20">
                  <c:v>340</c:v>
                </c:pt>
                <c:pt idx="21">
                  <c:v>360</c:v>
                </c:pt>
                <c:pt idx="22">
                  <c:v>380</c:v>
                </c:pt>
                <c:pt idx="23">
                  <c:v>400</c:v>
                </c:pt>
                <c:pt idx="24">
                  <c:v>420</c:v>
                </c:pt>
                <c:pt idx="25">
                  <c:v>440</c:v>
                </c:pt>
                <c:pt idx="26">
                  <c:v>460</c:v>
                </c:pt>
                <c:pt idx="27">
                  <c:v>480</c:v>
                </c:pt>
                <c:pt idx="28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1E-4FD6-AAB2-F880CC8E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2847"/>
        <c:axId val="435970592"/>
      </c:scatterChart>
      <c:valAx>
        <c:axId val="172612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</a:t>
                </a:r>
                <a:r>
                  <a:rPr lang="en-US" baseline="0"/>
                  <a:t> [-]</a:t>
                </a: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970592"/>
        <c:crosses val="autoZero"/>
        <c:crossBetween val="midCat"/>
      </c:valAx>
      <c:valAx>
        <c:axId val="4359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height [m]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2612847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56016156793138"/>
          <c:y val="0.91170410994955098"/>
          <c:w val="0.73891702360006539"/>
          <c:h val="6.6146901735761099E-2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turbulence spectrum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10240689330991"/>
          <c:y val="0.11963592957326172"/>
          <c:w val="0.51176504711999304"/>
          <c:h val="0.67623602779285519"/>
        </c:manualLayout>
      </c:layout>
      <c:scatterChart>
        <c:scatterStyle val="smoothMarker"/>
        <c:varyColors val="0"/>
        <c:ser>
          <c:idx val="2"/>
          <c:order val="0"/>
          <c:tx>
            <c:v>BBB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xVal>
            <c:numRef>
              <c:f>'2 inlet_rectangle'!$N$8:$N$29</c:f>
              <c:numCache>
                <c:formatCode>0.0000</c:formatCode>
                <c:ptCount val="22"/>
                <c:pt idx="0">
                  <c:v>6.2500000000000001E-4</c:v>
                </c:pt>
                <c:pt idx="1">
                  <c:v>1.25E-3</c:v>
                </c:pt>
                <c:pt idx="2">
                  <c:v>3.1250000000000002E-3</c:v>
                </c:pt>
                <c:pt idx="3">
                  <c:v>6.2500000000000003E-3</c:v>
                </c:pt>
                <c:pt idx="4">
                  <c:v>1.2500000000000001E-2</c:v>
                </c:pt>
                <c:pt idx="5">
                  <c:v>3.125E-2</c:v>
                </c:pt>
                <c:pt idx="6">
                  <c:v>6.25E-2</c:v>
                </c:pt>
                <c:pt idx="7">
                  <c:v>0.125</c:v>
                </c:pt>
                <c:pt idx="8">
                  <c:v>0.3125</c:v>
                </c:pt>
                <c:pt idx="9">
                  <c:v>0.625</c:v>
                </c:pt>
                <c:pt idx="10">
                  <c:v>0.9375</c:v>
                </c:pt>
                <c:pt idx="11">
                  <c:v>1.25</c:v>
                </c:pt>
                <c:pt idx="12">
                  <c:v>2.1875</c:v>
                </c:pt>
                <c:pt idx="13">
                  <c:v>3.125</c:v>
                </c:pt>
                <c:pt idx="14">
                  <c:v>6.25</c:v>
                </c:pt>
                <c:pt idx="15">
                  <c:v>9.375</c:v>
                </c:pt>
                <c:pt idx="16">
                  <c:v>12.5</c:v>
                </c:pt>
                <c:pt idx="17">
                  <c:v>21.875</c:v>
                </c:pt>
                <c:pt idx="18">
                  <c:v>31.25</c:v>
                </c:pt>
                <c:pt idx="19">
                  <c:v>62.5</c:v>
                </c:pt>
                <c:pt idx="20">
                  <c:v>125</c:v>
                </c:pt>
                <c:pt idx="21">
                  <c:v>312.5</c:v>
                </c:pt>
              </c:numCache>
            </c:numRef>
          </c:xVal>
          <c:yVal>
            <c:numRef>
              <c:f>'2 inlet_rectangle'!$O$8:$O$29</c:f>
              <c:numCache>
                <c:formatCode>0.0000</c:formatCode>
                <c:ptCount val="22"/>
                <c:pt idx="0">
                  <c:v>2.4999423842731478E-3</c:v>
                </c:pt>
                <c:pt idx="1">
                  <c:v>4.9995391092370603E-3</c:v>
                </c:pt>
                <c:pt idx="2">
                  <c:v>1.249280241322669E-2</c:v>
                </c:pt>
                <c:pt idx="3">
                  <c:v>2.4942528500553427E-2</c:v>
                </c:pt>
                <c:pt idx="4">
                  <c:v>4.9543688370999026E-2</c:v>
                </c:pt>
                <c:pt idx="5">
                  <c:v>0.11822636028100721</c:v>
                </c:pt>
                <c:pt idx="6">
                  <c:v>0.20397249420811109</c:v>
                </c:pt>
                <c:pt idx="7">
                  <c:v>0.26876852370755344</c:v>
                </c:pt>
                <c:pt idx="8">
                  <c:v>0.22296863916469556</c:v>
                </c:pt>
                <c:pt idx="9">
                  <c:v>0.15261265372879085</c:v>
                </c:pt>
                <c:pt idx="10">
                  <c:v>0.11838089673842389</c:v>
                </c:pt>
                <c:pt idx="11">
                  <c:v>9.8288365074821665E-2</c:v>
                </c:pt>
                <c:pt idx="12">
                  <c:v>6.80247399721471E-2</c:v>
                </c:pt>
                <c:pt idx="13">
                  <c:v>5.3696073612757418E-2</c:v>
                </c:pt>
                <c:pt idx="14">
                  <c:v>3.385697045030707E-2</c:v>
                </c:pt>
                <c:pt idx="15">
                  <c:v>2.5842028628923607E-2</c:v>
                </c:pt>
                <c:pt idx="16">
                  <c:v>2.1333374345843495E-2</c:v>
                </c:pt>
                <c:pt idx="17">
                  <c:v>1.469116443613222E-2</c:v>
                </c:pt>
                <c:pt idx="18">
                  <c:v>1.1582270256964551E-2</c:v>
                </c:pt>
                <c:pt idx="19">
                  <c:v>7.2964390067769549E-3</c:v>
                </c:pt>
                <c:pt idx="20">
                  <c:v>4.5964789344439642E-3</c:v>
                </c:pt>
                <c:pt idx="21">
                  <c:v>2.4953542577723182E-3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1C-473D-9757-C88A1A682491}"/>
            </c:ext>
          </c:extLst>
        </c:ser>
        <c:ser>
          <c:idx val="0"/>
          <c:order val="1"/>
          <c:tx>
            <c:v>contribution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8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C-473D-9757-C88A1A6824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'2 inlet_rectangle'!$N$8:$N$29</c:f>
              <c:numCache>
                <c:formatCode>0.0000</c:formatCode>
                <c:ptCount val="22"/>
                <c:pt idx="0">
                  <c:v>6.2500000000000001E-4</c:v>
                </c:pt>
                <c:pt idx="1">
                  <c:v>1.25E-3</c:v>
                </c:pt>
                <c:pt idx="2">
                  <c:v>3.1250000000000002E-3</c:v>
                </c:pt>
                <c:pt idx="3">
                  <c:v>6.2500000000000003E-3</c:v>
                </c:pt>
                <c:pt idx="4">
                  <c:v>1.2500000000000001E-2</c:v>
                </c:pt>
                <c:pt idx="5">
                  <c:v>3.125E-2</c:v>
                </c:pt>
                <c:pt idx="6">
                  <c:v>6.25E-2</c:v>
                </c:pt>
                <c:pt idx="7">
                  <c:v>0.125</c:v>
                </c:pt>
                <c:pt idx="8">
                  <c:v>0.3125</c:v>
                </c:pt>
                <c:pt idx="9">
                  <c:v>0.625</c:v>
                </c:pt>
                <c:pt idx="10">
                  <c:v>0.9375</c:v>
                </c:pt>
                <c:pt idx="11">
                  <c:v>1.25</c:v>
                </c:pt>
                <c:pt idx="12">
                  <c:v>2.1875</c:v>
                </c:pt>
                <c:pt idx="13">
                  <c:v>3.125</c:v>
                </c:pt>
                <c:pt idx="14">
                  <c:v>6.25</c:v>
                </c:pt>
                <c:pt idx="15">
                  <c:v>9.375</c:v>
                </c:pt>
                <c:pt idx="16">
                  <c:v>12.5</c:v>
                </c:pt>
                <c:pt idx="17">
                  <c:v>21.875</c:v>
                </c:pt>
                <c:pt idx="18">
                  <c:v>31.25</c:v>
                </c:pt>
                <c:pt idx="19">
                  <c:v>62.5</c:v>
                </c:pt>
                <c:pt idx="20">
                  <c:v>125</c:v>
                </c:pt>
                <c:pt idx="21">
                  <c:v>312.5</c:v>
                </c:pt>
              </c:numCache>
            </c:numRef>
          </c:xVal>
          <c:yVal>
            <c:numRef>
              <c:f>'2 inlet_rectangle'!$P$8:$P$29</c:f>
              <c:numCache>
                <c:formatCode>General</c:formatCode>
                <c:ptCount val="22"/>
                <c:pt idx="0">
                  <c:v>3.0000000000000001E-3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1C-473D-9757-C88A1A682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2847"/>
        <c:axId val="435970592"/>
      </c:scatterChart>
      <c:valAx>
        <c:axId val="172612847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fL/U</a:t>
                </a:r>
              </a:p>
            </c:rich>
          </c:tx>
          <c:overlay val="0"/>
        </c:title>
        <c:numFmt formatCode="0.0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970592"/>
        <c:crosses val="autoZero"/>
        <c:crossBetween val="midCat"/>
        <c:minorUnit val="10"/>
      </c:valAx>
      <c:valAx>
        <c:axId val="435970592"/>
        <c:scaling>
          <c:logBase val="10"/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fS(f)/</a:t>
                </a:r>
                <a:r>
                  <a:rPr lang="el-GR">
                    <a:latin typeface="Calibri" panose="020F0502020204030204" pitchFamily="34" charset="0"/>
                    <a:cs typeface="Calibri" panose="020F0502020204030204" pitchFamily="34" charset="0"/>
                  </a:rPr>
                  <a:t>σ</a:t>
                </a:r>
                <a:r>
                  <a:rPr lang="de-DE">
                    <a:latin typeface="Calibri" panose="020F0502020204030204" pitchFamily="34" charset="0"/>
                    <a:cs typeface="Calibri" panose="020F0502020204030204" pitchFamily="34" charset="0"/>
                  </a:rPr>
                  <a:t>²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12361044823980397"/>
              <c:y val="0.4034343961257304"/>
            </c:manualLayout>
          </c:layout>
          <c:overlay val="0"/>
        </c:title>
        <c:numFmt formatCode="0.0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2612847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56016156793138"/>
          <c:y val="0.91170410994955098"/>
          <c:w val="0.73891702360006539"/>
          <c:h val="6.6146901735761099E-2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turbulence spectrum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10240689330991"/>
          <c:y val="0.11963592957326172"/>
          <c:w val="0.51176504711999304"/>
          <c:h val="0.67623602779285519"/>
        </c:manualLayout>
      </c:layout>
      <c:scatterChart>
        <c:scatterStyle val="smoothMarker"/>
        <c:varyColors val="0"/>
        <c:ser>
          <c:idx val="2"/>
          <c:order val="0"/>
          <c:spPr>
            <a:ln>
              <a:solidFill>
                <a:schemeClr val="bg1">
                  <a:lumMod val="65000"/>
                </a:schemeClr>
              </a:solidFill>
            </a:ln>
          </c:spPr>
          <c:xVal>
            <c:numRef>
              <c:f>'2 inlet_rectangle'!$Y$8:$Y$29</c:f>
              <c:numCache>
                <c:formatCode>0.0000</c:formatCode>
                <c:ptCount val="22"/>
                <c:pt idx="0">
                  <c:v>4.5000000000000004E-4</c:v>
                </c:pt>
                <c:pt idx="1">
                  <c:v>9.0000000000000008E-4</c:v>
                </c:pt>
                <c:pt idx="2">
                  <c:v>2.2499999999999998E-3</c:v>
                </c:pt>
                <c:pt idx="3">
                  <c:v>4.4999999999999997E-3</c:v>
                </c:pt>
                <c:pt idx="4">
                  <c:v>8.9999999999999993E-3</c:v>
                </c:pt>
                <c:pt idx="5">
                  <c:v>2.2499999999999999E-2</c:v>
                </c:pt>
                <c:pt idx="6">
                  <c:v>4.4999999999999998E-2</c:v>
                </c:pt>
                <c:pt idx="7">
                  <c:v>0.09</c:v>
                </c:pt>
                <c:pt idx="8">
                  <c:v>0.22500000000000001</c:v>
                </c:pt>
                <c:pt idx="9">
                  <c:v>0.45</c:v>
                </c:pt>
                <c:pt idx="10">
                  <c:v>0.67500000000000004</c:v>
                </c:pt>
                <c:pt idx="11">
                  <c:v>0.9</c:v>
                </c:pt>
                <c:pt idx="12">
                  <c:v>1.5749999999999997</c:v>
                </c:pt>
                <c:pt idx="13">
                  <c:v>2.25</c:v>
                </c:pt>
                <c:pt idx="14">
                  <c:v>4.5</c:v>
                </c:pt>
                <c:pt idx="15">
                  <c:v>6.75</c:v>
                </c:pt>
                <c:pt idx="16">
                  <c:v>9</c:v>
                </c:pt>
                <c:pt idx="17">
                  <c:v>15.75</c:v>
                </c:pt>
                <c:pt idx="18">
                  <c:v>22.5</c:v>
                </c:pt>
                <c:pt idx="19">
                  <c:v>45</c:v>
                </c:pt>
                <c:pt idx="20">
                  <c:v>90</c:v>
                </c:pt>
                <c:pt idx="21">
                  <c:v>225</c:v>
                </c:pt>
              </c:numCache>
            </c:numRef>
          </c:xVal>
          <c:yVal>
            <c:numRef>
              <c:f>'2 inlet_rectangle'!$Z$8:$Z$29</c:f>
              <c:numCache>
                <c:formatCode>0.0000</c:formatCode>
                <c:ptCount val="22"/>
                <c:pt idx="0">
                  <c:v>5.4758737985119019E-5</c:v>
                </c:pt>
                <c:pt idx="1">
                  <c:v>1.0950990464872855E-4</c:v>
                </c:pt>
                <c:pt idx="2">
                  <c:v>2.7364234405931738E-4</c:v>
                </c:pt>
                <c:pt idx="3">
                  <c:v>5.4634114427612218E-4</c:v>
                </c:pt>
                <c:pt idx="4">
                  <c:v>1.0852049500783625E-3</c:v>
                </c:pt>
                <c:pt idx="5">
                  <c:v>2.5896301955951814E-3</c:v>
                </c:pt>
                <c:pt idx="6">
                  <c:v>4.4678135131344648E-3</c:v>
                </c:pt>
                <c:pt idx="7">
                  <c:v>5.8871057432902498E-3</c:v>
                </c:pt>
                <c:pt idx="8">
                  <c:v>4.8839050722634903E-3</c:v>
                </c:pt>
                <c:pt idx="9">
                  <c:v>3.3428275672754341E-3</c:v>
                </c:pt>
                <c:pt idx="10">
                  <c:v>2.5930151621584366E-3</c:v>
                </c:pt>
                <c:pt idx="11">
                  <c:v>2.1529083485988935E-3</c:v>
                </c:pt>
                <c:pt idx="12">
                  <c:v>1.4900139043499097E-3</c:v>
                </c:pt>
                <c:pt idx="13">
                  <c:v>1.1761587964138384E-3</c:v>
                </c:pt>
                <c:pt idx="14">
                  <c:v>7.4160308074352598E-4</c:v>
                </c:pt>
                <c:pt idx="15">
                  <c:v>5.6604379508794255E-4</c:v>
                </c:pt>
                <c:pt idx="16">
                  <c:v>4.6728623167135584E-4</c:v>
                </c:pt>
                <c:pt idx="17">
                  <c:v>3.2179526580904008E-4</c:v>
                </c:pt>
                <c:pt idx="18">
                  <c:v>2.5369804770855147E-4</c:v>
                </c:pt>
                <c:pt idx="19">
                  <c:v>1.5982120000444238E-4</c:v>
                </c:pt>
                <c:pt idx="20">
                  <c:v>1.0068127458006057E-4</c:v>
                </c:pt>
                <c:pt idx="21">
                  <c:v>5.4658239662244847E-5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23-41BC-9469-E72421B4D380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8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3-41BC-9469-E72421B4D3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'2 inlet_rectangle'!$Y$8:$Y$29</c:f>
              <c:numCache>
                <c:formatCode>0.0000</c:formatCode>
                <c:ptCount val="22"/>
                <c:pt idx="0">
                  <c:v>4.5000000000000004E-4</c:v>
                </c:pt>
                <c:pt idx="1">
                  <c:v>9.0000000000000008E-4</c:v>
                </c:pt>
                <c:pt idx="2">
                  <c:v>2.2499999999999998E-3</c:v>
                </c:pt>
                <c:pt idx="3">
                  <c:v>4.4999999999999997E-3</c:v>
                </c:pt>
                <c:pt idx="4">
                  <c:v>8.9999999999999993E-3</c:v>
                </c:pt>
                <c:pt idx="5">
                  <c:v>2.2499999999999999E-2</c:v>
                </c:pt>
                <c:pt idx="6">
                  <c:v>4.4999999999999998E-2</c:v>
                </c:pt>
                <c:pt idx="7">
                  <c:v>0.09</c:v>
                </c:pt>
                <c:pt idx="8">
                  <c:v>0.22500000000000001</c:v>
                </c:pt>
                <c:pt idx="9">
                  <c:v>0.45</c:v>
                </c:pt>
                <c:pt idx="10">
                  <c:v>0.67500000000000004</c:v>
                </c:pt>
                <c:pt idx="11">
                  <c:v>0.9</c:v>
                </c:pt>
                <c:pt idx="12">
                  <c:v>1.5749999999999997</c:v>
                </c:pt>
                <c:pt idx="13">
                  <c:v>2.25</c:v>
                </c:pt>
                <c:pt idx="14">
                  <c:v>4.5</c:v>
                </c:pt>
                <c:pt idx="15">
                  <c:v>6.75</c:v>
                </c:pt>
                <c:pt idx="16">
                  <c:v>9</c:v>
                </c:pt>
                <c:pt idx="17">
                  <c:v>15.75</c:v>
                </c:pt>
                <c:pt idx="18">
                  <c:v>22.5</c:v>
                </c:pt>
                <c:pt idx="19">
                  <c:v>45</c:v>
                </c:pt>
                <c:pt idx="20">
                  <c:v>90</c:v>
                </c:pt>
                <c:pt idx="21">
                  <c:v>225</c:v>
                </c:pt>
              </c:numCache>
            </c:numRef>
          </c:xVal>
          <c:yVal>
            <c:numRef>
              <c:f>'2 inlet_rectangle'!$AA$8:$AA$29</c:f>
              <c:numCache>
                <c:formatCode>General</c:formatCode>
                <c:ptCount val="22"/>
                <c:pt idx="0">
                  <c:v>2.0000000000000001E-4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23-41BC-9469-E72421B4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2847"/>
        <c:axId val="435970592"/>
      </c:scatterChart>
      <c:valAx>
        <c:axId val="172612847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fH/U</a:t>
                </a:r>
              </a:p>
            </c:rich>
          </c:tx>
          <c:overlay val="0"/>
        </c:title>
        <c:numFmt formatCode="0.0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970592"/>
        <c:crosses val="autoZero"/>
        <c:crossBetween val="midCat"/>
        <c:minorUnit val="10"/>
      </c:valAx>
      <c:valAx>
        <c:axId val="435970592"/>
        <c:scaling>
          <c:logBase val="10"/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fS(f)/</a:t>
                </a:r>
                <a:r>
                  <a:rPr lang="de-DE">
                    <a:latin typeface="Calibri" panose="020F0502020204030204" pitchFamily="34" charset="0"/>
                    <a:cs typeface="Calibri" panose="020F0502020204030204" pitchFamily="34" charset="0"/>
                  </a:rPr>
                  <a:t>u²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12361044823980397"/>
              <c:y val="0.4034343961257304"/>
            </c:manualLayout>
          </c:layout>
          <c:overlay val="0"/>
        </c:title>
        <c:numFmt formatCode="0.0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2612847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56016156793138"/>
          <c:y val="0.91170410994955098"/>
          <c:w val="0.73891702360006539"/>
          <c:h val="6.6146901735761099E-2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4.xml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chart" Target="../charts/chart8.xml"/><Relationship Id="rId2" Type="http://schemas.openxmlformats.org/officeDocument/2006/relationships/chart" Target="../charts/chart5.xml"/><Relationship Id="rId1" Type="http://schemas.openxmlformats.org/officeDocument/2006/relationships/image" Target="../media/image4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</xdr:rowOff>
    </xdr:from>
    <xdr:to>
      <xdr:col>0</xdr:col>
      <xdr:colOff>744193</xdr:colOff>
      <xdr:row>3</xdr:row>
      <xdr:rowOff>58031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4EAC987-514B-4B7B-A8AD-097296423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45"/>
          <a:ext cx="744193" cy="7266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104775</xdr:rowOff>
    </xdr:from>
    <xdr:to>
      <xdr:col>1</xdr:col>
      <xdr:colOff>81371</xdr:colOff>
      <xdr:row>6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FBF4F-673D-46E7-9174-439FC63A2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83845"/>
          <a:ext cx="2426970" cy="9239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1</xdr:row>
      <xdr:rowOff>114300</xdr:rowOff>
    </xdr:from>
    <xdr:to>
      <xdr:col>14</xdr:col>
      <xdr:colOff>6259</xdr:colOff>
      <xdr:row>6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17C130-7F3F-4588-9ACB-ED8277BF5C02}"/>
            </a:ext>
            <a:ext uri="{147F2762-F138-4A5C-976F-8EAC2B608ADB}">
              <a16:predDERef xmlns:a16="http://schemas.microsoft.com/office/drawing/2014/main" pred="{591DA889-8878-40C6-ADED-8CC266B7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8775" y="295275"/>
          <a:ext cx="2171700" cy="923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28575</xdr:rowOff>
    </xdr:from>
    <xdr:to>
      <xdr:col>0</xdr:col>
      <xdr:colOff>1143000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C5F88-D91F-438A-BEF8-7BA9695C8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219075"/>
          <a:ext cx="10382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70758</xdr:colOff>
      <xdr:row>0</xdr:row>
      <xdr:rowOff>183696</xdr:rowOff>
    </xdr:from>
    <xdr:to>
      <xdr:col>4</xdr:col>
      <xdr:colOff>74567</xdr:colOff>
      <xdr:row>5</xdr:row>
      <xdr:rowOff>124369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24F9CD-D88A-4401-9D77-E800DE3592F2}"/>
            </a:ext>
            <a:ext uri="{147F2762-F138-4A5C-976F-8EAC2B608ADB}">
              <a16:predDERef xmlns:a16="http://schemas.microsoft.com/office/drawing/2014/main" pred="{0B2C5F88-D91F-438A-BEF8-7BA9695C8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1215" y="183696"/>
          <a:ext cx="1999705" cy="864054"/>
        </a:xfrm>
        <a:prstGeom prst="rect">
          <a:avLst/>
        </a:prstGeom>
      </xdr:spPr>
    </xdr:pic>
    <xdr:clientData/>
  </xdr:twoCellAnchor>
  <xdr:twoCellAnchor editAs="oneCell">
    <xdr:from>
      <xdr:col>6</xdr:col>
      <xdr:colOff>97971</xdr:colOff>
      <xdr:row>4</xdr:row>
      <xdr:rowOff>38099</xdr:rowOff>
    </xdr:from>
    <xdr:to>
      <xdr:col>8</xdr:col>
      <xdr:colOff>597514</xdr:colOff>
      <xdr:row>8</xdr:row>
      <xdr:rowOff>134871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37B73534-90D1-4CE3-A7BE-0D2DA13C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98571" y="778328"/>
          <a:ext cx="1980000" cy="837000"/>
        </a:xfrm>
        <a:prstGeom prst="rect">
          <a:avLst/>
        </a:prstGeom>
        <a:solidFill>
          <a:schemeClr val="bg1"/>
        </a:solidFill>
        <a:ln>
          <a:solidFill>
            <a:schemeClr val="accent2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28575</xdr:rowOff>
    </xdr:from>
    <xdr:to>
      <xdr:col>0</xdr:col>
      <xdr:colOff>1150620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74A845-9D1B-4377-8277-C2F0B4929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19075"/>
          <a:ext cx="1038225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</xdr:row>
      <xdr:rowOff>28575</xdr:rowOff>
    </xdr:from>
    <xdr:to>
      <xdr:col>6</xdr:col>
      <xdr:colOff>27214</xdr:colOff>
      <xdr:row>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F266C-E486-4E6C-A194-B42ACA0EF98D}"/>
            </a:ext>
            <a:ext uri="{147F2762-F138-4A5C-976F-8EAC2B608ADB}">
              <a16:predDERef xmlns:a16="http://schemas.microsoft.com/office/drawing/2014/main" pred="{4874A845-9D1B-4377-8277-C2F0B4929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219075"/>
          <a:ext cx="1838325" cy="885825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27215</xdr:colOff>
      <xdr:row>4</xdr:row>
      <xdr:rowOff>48985</xdr:rowOff>
    </xdr:from>
    <xdr:to>
      <xdr:col>15</xdr:col>
      <xdr:colOff>510429</xdr:colOff>
      <xdr:row>8</xdr:row>
      <xdr:rowOff>145757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6CBF3EC2-1B7E-4381-96AD-B46678938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0272" y="789214"/>
          <a:ext cx="1980000" cy="837000"/>
        </a:xfrm>
        <a:prstGeom prst="rect">
          <a:avLst/>
        </a:prstGeom>
        <a:solidFill>
          <a:schemeClr val="bg1"/>
        </a:solidFill>
        <a:ln>
          <a:solidFill>
            <a:schemeClr val="accent2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1</xdr:row>
      <xdr:rowOff>57150</xdr:rowOff>
    </xdr:from>
    <xdr:to>
      <xdr:col>13</xdr:col>
      <xdr:colOff>580481</xdr:colOff>
      <xdr:row>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B89333-B583-4EA1-9462-870A428680FD}"/>
            </a:ext>
            <a:ext uri="{147F2762-F138-4A5C-976F-8EAC2B608ADB}">
              <a16:predDERef xmlns:a16="http://schemas.microsoft.com/office/drawing/2014/main" pred="{4874A845-9D1B-4377-8277-C2F0B4929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8300" y="238125"/>
          <a:ext cx="220789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</xdr:row>
      <xdr:rowOff>57150</xdr:rowOff>
    </xdr:from>
    <xdr:to>
      <xdr:col>1</xdr:col>
      <xdr:colOff>560070</xdr:colOff>
      <xdr:row>6</xdr:row>
      <xdr:rowOff>83820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C77B39-4D85-48B8-A36A-FE636FAC4AFF}"/>
            </a:ext>
            <a:ext uri="{147F2762-F138-4A5C-976F-8EAC2B608ADB}">
              <a16:predDERef xmlns:a16="http://schemas.microsoft.com/office/drawing/2014/main" pred="{22F27823-3123-47B9-B3E4-C5FB7EEC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" y="238125"/>
          <a:ext cx="2466975" cy="931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54429</xdr:colOff>
      <xdr:row>22</xdr:row>
      <xdr:rowOff>4064</xdr:rowOff>
    </xdr:from>
    <xdr:to>
      <xdr:col>9</xdr:col>
      <xdr:colOff>446315</xdr:colOff>
      <xdr:row>35</xdr:row>
      <xdr:rowOff>11010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A62EDFD-57AA-49B1-A265-7FC9E401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9886" y="4086207"/>
          <a:ext cx="3048000" cy="2412689"/>
        </a:xfrm>
        <a:prstGeom prst="rect">
          <a:avLst/>
        </a:prstGeom>
        <a:ln>
          <a:solidFill>
            <a:schemeClr val="accent2"/>
          </a:solidFill>
        </a:ln>
      </xdr:spPr>
    </xdr:pic>
    <xdr:clientData/>
  </xdr:twoCellAnchor>
  <xdr:twoCellAnchor editAs="oneCell">
    <xdr:from>
      <xdr:col>5</xdr:col>
      <xdr:colOff>81642</xdr:colOff>
      <xdr:row>39</xdr:row>
      <xdr:rowOff>163287</xdr:rowOff>
    </xdr:from>
    <xdr:to>
      <xdr:col>9</xdr:col>
      <xdr:colOff>49465</xdr:colOff>
      <xdr:row>50</xdr:row>
      <xdr:rowOff>157844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10DF8E1-1A50-458F-BB79-BBCD7F244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099" y="6651173"/>
          <a:ext cx="2623937" cy="2030185"/>
        </a:xfrm>
        <a:prstGeom prst="rect">
          <a:avLst/>
        </a:prstGeom>
        <a:ln>
          <a:solidFill>
            <a:schemeClr val="accent2"/>
          </a:solidFill>
        </a:ln>
      </xdr:spPr>
    </xdr:pic>
    <xdr:clientData/>
  </xdr:twoCellAnchor>
  <xdr:twoCellAnchor>
    <xdr:from>
      <xdr:col>5</xdr:col>
      <xdr:colOff>146956</xdr:colOff>
      <xdr:row>53</xdr:row>
      <xdr:rowOff>163286</xdr:rowOff>
    </xdr:from>
    <xdr:to>
      <xdr:col>12</xdr:col>
      <xdr:colOff>114299</xdr:colOff>
      <xdr:row>66</xdr:row>
      <xdr:rowOff>125185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3ADF12F2-EE2E-4D3E-9350-EED4C8C1B0E6}"/>
            </a:ext>
          </a:extLst>
        </xdr:cNvPr>
        <xdr:cNvSpPr/>
      </xdr:nvSpPr>
      <xdr:spPr>
        <a:xfrm>
          <a:off x="7342413" y="8871857"/>
          <a:ext cx="4615543" cy="2182585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>
              <a:solidFill>
                <a:sysClr val="windowText" lastClr="000000"/>
              </a:solidFill>
            </a:rPr>
            <a:t>Image grid</a:t>
          </a:r>
          <a:r>
            <a:rPr lang="de-DE" sz="1100" baseline="0">
              <a:solidFill>
                <a:sysClr val="windowText" lastClr="000000"/>
              </a:solidFill>
            </a:rPr>
            <a:t> slic xz</a:t>
          </a:r>
          <a:endParaRPr lang="de-D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304799</xdr:colOff>
      <xdr:row>53</xdr:row>
      <xdr:rowOff>146957</xdr:rowOff>
    </xdr:from>
    <xdr:to>
      <xdr:col>16</xdr:col>
      <xdr:colOff>155510</xdr:colOff>
      <xdr:row>66</xdr:row>
      <xdr:rowOff>108856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4F91B46E-30D0-4025-8D51-A062902E64CD}"/>
            </a:ext>
          </a:extLst>
        </xdr:cNvPr>
        <xdr:cNvSpPr/>
      </xdr:nvSpPr>
      <xdr:spPr>
        <a:xfrm>
          <a:off x="12108023" y="8925508"/>
          <a:ext cx="2494385" cy="220124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>
              <a:solidFill>
                <a:sysClr val="windowText" lastClr="000000"/>
              </a:solidFill>
            </a:rPr>
            <a:t>Image grid</a:t>
          </a:r>
          <a:r>
            <a:rPr lang="de-DE" sz="1100" baseline="0">
              <a:solidFill>
                <a:sysClr val="windowText" lastClr="000000"/>
              </a:solidFill>
            </a:rPr>
            <a:t> slic yz</a:t>
          </a:r>
          <a:endParaRPr lang="de-D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332791</xdr:colOff>
      <xdr:row>53</xdr:row>
      <xdr:rowOff>182724</xdr:rowOff>
    </xdr:from>
    <xdr:to>
      <xdr:col>23</xdr:col>
      <xdr:colOff>497632</xdr:colOff>
      <xdr:row>66</xdr:row>
      <xdr:rowOff>144623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CF34DBB7-4121-48E7-9316-B10538550D54}"/>
            </a:ext>
          </a:extLst>
        </xdr:cNvPr>
        <xdr:cNvSpPr/>
      </xdr:nvSpPr>
      <xdr:spPr>
        <a:xfrm>
          <a:off x="14779689" y="8961275"/>
          <a:ext cx="4791270" cy="2201246"/>
        </a:xfrm>
        <a:prstGeom prst="rect">
          <a:avLst/>
        </a:prstGeom>
        <a:solidFill>
          <a:srgbClr val="FFB3B3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>
              <a:solidFill>
                <a:sysClr val="windowText" lastClr="000000"/>
              </a:solidFill>
            </a:rPr>
            <a:t>Image grid</a:t>
          </a:r>
          <a:r>
            <a:rPr lang="de-DE" sz="1100" baseline="0">
              <a:solidFill>
                <a:sysClr val="windowText" lastClr="000000"/>
              </a:solidFill>
            </a:rPr>
            <a:t> slic xy (at z = H/2)</a:t>
          </a:r>
          <a:endParaRPr lang="de-DE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15660</xdr:colOff>
      <xdr:row>31</xdr:row>
      <xdr:rowOff>75582</xdr:rowOff>
    </xdr:from>
    <xdr:to>
      <xdr:col>15</xdr:col>
      <xdr:colOff>782552</xdr:colOff>
      <xdr:row>44</xdr:row>
      <xdr:rowOff>46602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C9256BB-C9A3-4496-8170-695A26442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11551"/>
        <a:stretch/>
      </xdr:blipFill>
      <xdr:spPr>
        <a:xfrm>
          <a:off x="10805580" y="5379102"/>
          <a:ext cx="3144332" cy="2350365"/>
        </a:xfrm>
        <a:prstGeom prst="rect">
          <a:avLst/>
        </a:prstGeom>
        <a:ln w="19050">
          <a:solidFill>
            <a:schemeClr val="accent6">
              <a:lumMod val="60000"/>
              <a:lumOff val="40000"/>
            </a:schemeClr>
          </a:solidFill>
        </a:ln>
      </xdr:spPr>
    </xdr:pic>
    <xdr:clientData/>
  </xdr:twoCellAnchor>
  <xdr:twoCellAnchor>
    <xdr:from>
      <xdr:col>16</xdr:col>
      <xdr:colOff>132396</xdr:colOff>
      <xdr:row>4</xdr:row>
      <xdr:rowOff>0</xdr:rowOff>
    </xdr:from>
    <xdr:to>
      <xdr:col>19</xdr:col>
      <xdr:colOff>674098</xdr:colOff>
      <xdr:row>31</xdr:row>
      <xdr:rowOff>54702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BB0DEC0A-39ED-4B33-B2BA-205052D67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5443</xdr:colOff>
      <xdr:row>4</xdr:row>
      <xdr:rowOff>0</xdr:rowOff>
    </xdr:from>
    <xdr:to>
      <xdr:col>23</xdr:col>
      <xdr:colOff>547007</xdr:colOff>
      <xdr:row>31</xdr:row>
      <xdr:rowOff>50892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31B98A3A-54C2-4C6D-AFBA-DD20E75C3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226423</xdr:colOff>
      <xdr:row>31</xdr:row>
      <xdr:rowOff>108586</xdr:rowOff>
    </xdr:from>
    <xdr:to>
      <xdr:col>23</xdr:col>
      <xdr:colOff>560615</xdr:colOff>
      <xdr:row>50</xdr:row>
      <xdr:rowOff>103415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16AAB43-1F46-476C-9B7F-016C3EAC6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250371</xdr:colOff>
      <xdr:row>20</xdr:row>
      <xdr:rowOff>54428</xdr:rowOff>
    </xdr:from>
    <xdr:to>
      <xdr:col>11</xdr:col>
      <xdr:colOff>524333</xdr:colOff>
      <xdr:row>33</xdr:row>
      <xdr:rowOff>122242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57D41F92-9F6A-46E2-AE70-28622D770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92931" y="3346268"/>
          <a:ext cx="5026937" cy="2443348"/>
        </a:xfrm>
        <a:prstGeom prst="rect">
          <a:avLst/>
        </a:prstGeom>
        <a:ln w="19050">
          <a:solidFill>
            <a:schemeClr val="accent6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5</xdr:col>
      <xdr:colOff>244929</xdr:colOff>
      <xdr:row>7</xdr:row>
      <xdr:rowOff>92528</xdr:rowOff>
    </xdr:from>
    <xdr:to>
      <xdr:col>11</xdr:col>
      <xdr:colOff>513176</xdr:colOff>
      <xdr:row>19</xdr:row>
      <xdr:rowOff>57723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CB365A4-DE21-4022-A0E9-78BDE82F9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7489" y="1006928"/>
          <a:ext cx="5026937" cy="2155944"/>
        </a:xfrm>
        <a:prstGeom prst="rect">
          <a:avLst/>
        </a:prstGeom>
        <a:ln w="19050">
          <a:solidFill>
            <a:schemeClr val="accent6">
              <a:lumMod val="60000"/>
              <a:lumOff val="40000"/>
            </a:schemeClr>
          </a:solidFill>
        </a:ln>
      </xdr:spPr>
    </xdr:pic>
    <xdr:clientData/>
  </xdr:twoCellAnchor>
  <xdr:twoCellAnchor>
    <xdr:from>
      <xdr:col>27</xdr:col>
      <xdr:colOff>122464</xdr:colOff>
      <xdr:row>7</xdr:row>
      <xdr:rowOff>27215</xdr:rowOff>
    </xdr:from>
    <xdr:to>
      <xdr:col>34</xdr:col>
      <xdr:colOff>456656</xdr:colOff>
      <xdr:row>26</xdr:row>
      <xdr:rowOff>20139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8FB176EA-4917-4E7F-A483-34559A74C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15660</xdr:colOff>
      <xdr:row>31</xdr:row>
      <xdr:rowOff>75582</xdr:rowOff>
    </xdr:from>
    <xdr:to>
      <xdr:col>15</xdr:col>
      <xdr:colOff>782552</xdr:colOff>
      <xdr:row>44</xdr:row>
      <xdr:rowOff>46602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152543F-EBF1-45AA-8C3B-44836E48D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11551"/>
        <a:stretch/>
      </xdr:blipFill>
      <xdr:spPr>
        <a:xfrm>
          <a:off x="10805580" y="5744862"/>
          <a:ext cx="3144332" cy="2348460"/>
        </a:xfrm>
        <a:prstGeom prst="rect">
          <a:avLst/>
        </a:prstGeom>
        <a:ln w="19050">
          <a:solidFill>
            <a:schemeClr val="accent6">
              <a:lumMod val="60000"/>
              <a:lumOff val="40000"/>
            </a:schemeClr>
          </a:solidFill>
        </a:ln>
      </xdr:spPr>
    </xdr:pic>
    <xdr:clientData/>
  </xdr:twoCellAnchor>
  <xdr:twoCellAnchor>
    <xdr:from>
      <xdr:col>16</xdr:col>
      <xdr:colOff>132396</xdr:colOff>
      <xdr:row>4</xdr:row>
      <xdr:rowOff>0</xdr:rowOff>
    </xdr:from>
    <xdr:to>
      <xdr:col>19</xdr:col>
      <xdr:colOff>674098</xdr:colOff>
      <xdr:row>31</xdr:row>
      <xdr:rowOff>54702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359A449-FB86-40E7-B1D3-A04F31BDD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5443</xdr:colOff>
      <xdr:row>4</xdr:row>
      <xdr:rowOff>0</xdr:rowOff>
    </xdr:from>
    <xdr:to>
      <xdr:col>23</xdr:col>
      <xdr:colOff>547007</xdr:colOff>
      <xdr:row>31</xdr:row>
      <xdr:rowOff>50892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7360D4AF-28D8-4850-9441-71D56DFDD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226423</xdr:colOff>
      <xdr:row>31</xdr:row>
      <xdr:rowOff>108586</xdr:rowOff>
    </xdr:from>
    <xdr:to>
      <xdr:col>23</xdr:col>
      <xdr:colOff>560615</xdr:colOff>
      <xdr:row>50</xdr:row>
      <xdr:rowOff>103415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D24B6C79-1EC6-4FB1-953A-774861529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250371</xdr:colOff>
      <xdr:row>20</xdr:row>
      <xdr:rowOff>54428</xdr:rowOff>
    </xdr:from>
    <xdr:to>
      <xdr:col>11</xdr:col>
      <xdr:colOff>524333</xdr:colOff>
      <xdr:row>33</xdr:row>
      <xdr:rowOff>122242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929CD8D4-AA96-4EDA-A4E1-7276B7C73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92931" y="3712028"/>
          <a:ext cx="5028842" cy="2445254"/>
        </a:xfrm>
        <a:prstGeom prst="rect">
          <a:avLst/>
        </a:prstGeom>
        <a:ln w="19050">
          <a:solidFill>
            <a:schemeClr val="accent6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5</xdr:col>
      <xdr:colOff>244929</xdr:colOff>
      <xdr:row>7</xdr:row>
      <xdr:rowOff>92528</xdr:rowOff>
    </xdr:from>
    <xdr:to>
      <xdr:col>11</xdr:col>
      <xdr:colOff>513176</xdr:colOff>
      <xdr:row>19</xdr:row>
      <xdr:rowOff>57723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3E21CD97-7B76-4807-8AAF-219F80D4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7489" y="1372688"/>
          <a:ext cx="5023127" cy="2159755"/>
        </a:xfrm>
        <a:prstGeom prst="rect">
          <a:avLst/>
        </a:prstGeom>
        <a:ln w="19050">
          <a:solidFill>
            <a:schemeClr val="accent6">
              <a:lumMod val="60000"/>
              <a:lumOff val="40000"/>
            </a:schemeClr>
          </a:solidFill>
        </a:ln>
      </xdr:spPr>
    </xdr:pic>
    <xdr:clientData/>
  </xdr:twoCellAnchor>
  <xdr:twoCellAnchor>
    <xdr:from>
      <xdr:col>27</xdr:col>
      <xdr:colOff>122464</xdr:colOff>
      <xdr:row>7</xdr:row>
      <xdr:rowOff>27215</xdr:rowOff>
    </xdr:from>
    <xdr:to>
      <xdr:col>34</xdr:col>
      <xdr:colOff>456656</xdr:colOff>
      <xdr:row>26</xdr:row>
      <xdr:rowOff>20139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7D256824-34E8-4B98-9957-38810B7AC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</xdr:colOff>
      <xdr:row>2</xdr:row>
      <xdr:rowOff>17145</xdr:rowOff>
    </xdr:from>
    <xdr:to>
      <xdr:col>20</xdr:col>
      <xdr:colOff>553408</xdr:colOff>
      <xdr:row>13</xdr:row>
      <xdr:rowOff>84145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88C8919-993A-4000-9405-CABBE797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63550" y="379095"/>
          <a:ext cx="5400000" cy="20596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9755</xdr:colOff>
      <xdr:row>2</xdr:row>
      <xdr:rowOff>11063</xdr:rowOff>
    </xdr:from>
    <xdr:to>
      <xdr:col>20</xdr:col>
      <xdr:colOff>258090</xdr:colOff>
      <xdr:row>13</xdr:row>
      <xdr:rowOff>47322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187B187-F13C-44C0-8753-29DADC8AE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1875" y="371108"/>
          <a:ext cx="5401905" cy="20307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2</xdr:row>
      <xdr:rowOff>17145</xdr:rowOff>
    </xdr:from>
    <xdr:to>
      <xdr:col>21</xdr:col>
      <xdr:colOff>36336</xdr:colOff>
      <xdr:row>13</xdr:row>
      <xdr:rowOff>76932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F3A6110-AA84-4BA2-88A0-0A7B7DCD7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61645" y="379095"/>
          <a:ext cx="5401905" cy="20505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160020</xdr:colOff>
      <xdr:row>2</xdr:row>
      <xdr:rowOff>0</xdr:rowOff>
    </xdr:from>
    <xdr:to>
      <xdr:col>5</xdr:col>
      <xdr:colOff>95250</xdr:colOff>
      <xdr:row>6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CD368D-9272-4E59-BFEB-542CB6B28DCA}"/>
            </a:ext>
            <a:ext uri="{147F2762-F138-4A5C-976F-8EAC2B608ADB}">
              <a16:predDERef xmlns:a16="http://schemas.microsoft.com/office/drawing/2014/main" pred="{FD0B3EC0-97C5-4780-8C2F-AC2E5A5D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995" y="361950"/>
          <a:ext cx="2011680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129541</xdr:colOff>
      <xdr:row>1</xdr:row>
      <xdr:rowOff>96618</xdr:rowOff>
    </xdr:from>
    <xdr:to>
      <xdr:col>0</xdr:col>
      <xdr:colOff>1361655</xdr:colOff>
      <xdr:row>6</xdr:row>
      <xdr:rowOff>95249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2380241-93AA-4F1C-AC6A-886E24966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541" y="279498"/>
          <a:ext cx="1230209" cy="9168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139065</xdr:rowOff>
    </xdr:from>
    <xdr:to>
      <xdr:col>5</xdr:col>
      <xdr:colOff>646339</xdr:colOff>
      <xdr:row>6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6D1FE7-5111-4545-B523-9B6492B33D24}"/>
            </a:ext>
            <a:ext uri="{147F2762-F138-4A5C-976F-8EAC2B608ADB}">
              <a16:predDERef xmlns:a16="http://schemas.microsoft.com/office/drawing/2014/main" pred="{E18C5F45-40E3-4F7A-90C6-532AE1366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21945"/>
          <a:ext cx="1986915" cy="85534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</xdr:row>
      <xdr:rowOff>47625</xdr:rowOff>
    </xdr:from>
    <xdr:to>
      <xdr:col>1</xdr:col>
      <xdr:colOff>1484</xdr:colOff>
      <xdr:row>6</xdr:row>
      <xdr:rowOff>46256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8B19D21-C432-43FC-B0C8-0C089C0A5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228600"/>
          <a:ext cx="1230209" cy="9054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B6158-86E2-4361-9BF4-F87AEAC51917}">
  <dimension ref="A1:C31"/>
  <sheetViews>
    <sheetView tabSelected="1" zoomScale="85" zoomScaleNormal="85" workbookViewId="0">
      <selection activeCell="C2" sqref="C2"/>
    </sheetView>
  </sheetViews>
  <sheetFormatPr baseColWidth="10" defaultRowHeight="13.8" x14ac:dyDescent="0.45"/>
  <cols>
    <col min="1" max="1" width="12" style="35" bestFit="1" customWidth="1"/>
    <col min="2" max="2" width="12.41796875" style="35" customWidth="1"/>
    <col min="3" max="3" width="102.47265625" style="35" customWidth="1"/>
    <col min="4" max="16384" width="10.9453125" style="35"/>
  </cols>
  <sheetData>
    <row r="1" spans="1:3" x14ac:dyDescent="0.45">
      <c r="A1" s="34"/>
    </row>
    <row r="2" spans="1:3" ht="27" x14ac:dyDescent="0.85">
      <c r="A2" s="34"/>
      <c r="C2" s="36" t="s">
        <v>117</v>
      </c>
    </row>
    <row r="3" spans="1:3" x14ac:dyDescent="0.45">
      <c r="A3" s="34"/>
      <c r="C3" s="35" t="s">
        <v>295</v>
      </c>
    </row>
    <row r="4" spans="1:3" x14ac:dyDescent="0.45">
      <c r="A4" s="34"/>
    </row>
    <row r="6" spans="1:3" ht="14.1" x14ac:dyDescent="0.5">
      <c r="A6" s="42" t="s">
        <v>113</v>
      </c>
      <c r="B6" s="43">
        <v>45203</v>
      </c>
      <c r="C6" s="35" t="s">
        <v>118</v>
      </c>
    </row>
    <row r="8" spans="1:3" ht="27.6" x14ac:dyDescent="0.45">
      <c r="A8" s="59" t="s">
        <v>294</v>
      </c>
      <c r="B8" s="60">
        <v>45203</v>
      </c>
      <c r="C8" s="58" t="s">
        <v>321</v>
      </c>
    </row>
    <row r="9" spans="1:3" ht="14.1" customHeight="1" x14ac:dyDescent="0.45">
      <c r="A9" s="59" t="s">
        <v>252</v>
      </c>
      <c r="B9" s="60">
        <v>45082</v>
      </c>
      <c r="C9" s="58" t="s">
        <v>291</v>
      </c>
    </row>
    <row r="10" spans="1:3" ht="14.4" customHeight="1" x14ac:dyDescent="0.45">
      <c r="A10" s="59" t="s">
        <v>172</v>
      </c>
      <c r="B10" s="60">
        <v>45001</v>
      </c>
      <c r="C10" s="58" t="s">
        <v>247</v>
      </c>
    </row>
    <row r="11" spans="1:3" x14ac:dyDescent="0.45">
      <c r="A11" s="37" t="s">
        <v>115</v>
      </c>
      <c r="B11" s="38">
        <v>44916</v>
      </c>
      <c r="C11" s="37" t="s">
        <v>116</v>
      </c>
    </row>
    <row r="12" spans="1:3" x14ac:dyDescent="0.45">
      <c r="A12" s="44" t="s">
        <v>114</v>
      </c>
      <c r="B12" s="45">
        <v>44829</v>
      </c>
      <c r="C12" s="44"/>
    </row>
    <row r="15" spans="1:3" x14ac:dyDescent="0.45">
      <c r="A15" s="35" t="s">
        <v>119</v>
      </c>
    </row>
    <row r="16" spans="1:3" ht="14.1" x14ac:dyDescent="0.5">
      <c r="A16" s="40">
        <v>1</v>
      </c>
      <c r="B16" s="40" t="s">
        <v>129</v>
      </c>
      <c r="C16" s="41" t="s">
        <v>136</v>
      </c>
    </row>
    <row r="17" spans="1:3" x14ac:dyDescent="0.45">
      <c r="A17" s="41">
        <v>1.1000000000000001</v>
      </c>
      <c r="B17" s="41" t="s">
        <v>130</v>
      </c>
      <c r="C17" s="41" t="s">
        <v>137</v>
      </c>
    </row>
    <row r="18" spans="1:3" x14ac:dyDescent="0.45">
      <c r="A18" s="41">
        <v>1.2</v>
      </c>
      <c r="B18" s="41" t="s">
        <v>131</v>
      </c>
      <c r="C18" s="41"/>
    </row>
    <row r="19" spans="1:3" ht="14.1" x14ac:dyDescent="0.5">
      <c r="A19" s="39">
        <v>2</v>
      </c>
      <c r="B19" s="39" t="s">
        <v>132</v>
      </c>
      <c r="C19" s="35" t="s">
        <v>138</v>
      </c>
    </row>
    <row r="20" spans="1:3" ht="14.1" x14ac:dyDescent="0.5">
      <c r="A20" s="40">
        <v>3</v>
      </c>
      <c r="B20" s="40" t="s">
        <v>122</v>
      </c>
      <c r="C20" s="41" t="s">
        <v>139</v>
      </c>
    </row>
    <row r="21" spans="1:3" x14ac:dyDescent="0.45">
      <c r="A21" s="41">
        <v>3.1</v>
      </c>
      <c r="B21" s="41" t="s">
        <v>123</v>
      </c>
      <c r="C21" s="41"/>
    </row>
    <row r="22" spans="1:3" x14ac:dyDescent="0.45">
      <c r="A22" s="41">
        <v>3.2</v>
      </c>
      <c r="B22" s="41" t="s">
        <v>124</v>
      </c>
      <c r="C22" s="41"/>
    </row>
    <row r="23" spans="1:3" x14ac:dyDescent="0.45">
      <c r="A23" s="41">
        <v>3.3</v>
      </c>
      <c r="B23" s="41" t="s">
        <v>125</v>
      </c>
      <c r="C23" s="41"/>
    </row>
    <row r="24" spans="1:3" ht="14.1" x14ac:dyDescent="0.5">
      <c r="A24" s="39">
        <v>4</v>
      </c>
      <c r="B24" s="39" t="s">
        <v>135</v>
      </c>
      <c r="C24" s="35" t="s">
        <v>180</v>
      </c>
    </row>
    <row r="25" spans="1:3" ht="14.1" x14ac:dyDescent="0.5">
      <c r="A25" s="40">
        <v>5</v>
      </c>
      <c r="B25" s="40" t="s">
        <v>126</v>
      </c>
      <c r="C25" s="41" t="s">
        <v>140</v>
      </c>
    </row>
    <row r="26" spans="1:3" x14ac:dyDescent="0.45">
      <c r="A26" s="41">
        <v>5.0999999999999996</v>
      </c>
      <c r="B26" s="41" t="s">
        <v>120</v>
      </c>
      <c r="C26" s="41"/>
    </row>
    <row r="27" spans="1:3" x14ac:dyDescent="0.45">
      <c r="A27" s="41">
        <v>5.2</v>
      </c>
      <c r="B27" s="41" t="s">
        <v>127</v>
      </c>
      <c r="C27" s="41"/>
    </row>
    <row r="28" spans="1:3" x14ac:dyDescent="0.45">
      <c r="A28" s="41">
        <v>5.3</v>
      </c>
      <c r="B28" s="41" t="s">
        <v>133</v>
      </c>
      <c r="C28" s="41"/>
    </row>
    <row r="29" spans="1:3" x14ac:dyDescent="0.45">
      <c r="A29" s="41">
        <v>5.4</v>
      </c>
      <c r="B29" s="41" t="s">
        <v>121</v>
      </c>
      <c r="C29" s="41"/>
    </row>
    <row r="30" spans="1:3" x14ac:dyDescent="0.45">
      <c r="A30" s="41">
        <v>5.5</v>
      </c>
      <c r="B30" s="41" t="s">
        <v>128</v>
      </c>
      <c r="C30" s="41"/>
    </row>
    <row r="31" spans="1:3" x14ac:dyDescent="0.45">
      <c r="A31" s="41">
        <v>5.6</v>
      </c>
      <c r="B31" s="41" t="s">
        <v>134</v>
      </c>
      <c r="C31" s="41"/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2EFD8-05AD-48EE-AE0F-948DC51B01D8}">
  <dimension ref="A1:K28"/>
  <sheetViews>
    <sheetView zoomScale="70" zoomScaleNormal="70" workbookViewId="0"/>
  </sheetViews>
  <sheetFormatPr baseColWidth="10" defaultColWidth="9.15625" defaultRowHeight="14.4" x14ac:dyDescent="0.55000000000000004"/>
  <cols>
    <col min="1" max="1" width="20.15625" bestFit="1" customWidth="1"/>
    <col min="2" max="2" width="3.3671875" customWidth="1"/>
    <col min="3" max="3" width="10.26171875" bestFit="1" customWidth="1"/>
    <col min="9" max="9" width="9.47265625" customWidth="1"/>
    <col min="13" max="13" width="11.578125" bestFit="1" customWidth="1"/>
  </cols>
  <sheetData>
    <row r="1" spans="1:11" x14ac:dyDescent="0.55000000000000004">
      <c r="A1" t="s">
        <v>48</v>
      </c>
      <c r="B1" s="4" t="s">
        <v>49</v>
      </c>
      <c r="C1" s="13"/>
      <c r="D1" s="13"/>
      <c r="E1" s="13"/>
      <c r="F1" s="12"/>
      <c r="G1" s="90" t="s">
        <v>303</v>
      </c>
      <c r="H1" s="14"/>
      <c r="I1" s="14"/>
    </row>
    <row r="2" spans="1:11" x14ac:dyDescent="0.55000000000000004">
      <c r="C2" s="4"/>
      <c r="D2" s="4"/>
      <c r="E2" s="4"/>
      <c r="G2" s="14" t="s">
        <v>60</v>
      </c>
      <c r="H2" s="14" t="s">
        <v>61</v>
      </c>
      <c r="I2" s="9">
        <f>40</f>
        <v>40</v>
      </c>
    </row>
    <row r="3" spans="1:11" x14ac:dyDescent="0.55000000000000004">
      <c r="C3" s="4"/>
      <c r="D3" s="4"/>
      <c r="E3" s="4"/>
      <c r="G3" s="14" t="s">
        <v>62</v>
      </c>
      <c r="H3" s="14" t="s">
        <v>63</v>
      </c>
      <c r="I3" s="14">
        <v>1.25</v>
      </c>
      <c r="K3" s="72" t="s">
        <v>284</v>
      </c>
    </row>
    <row r="4" spans="1:11" x14ac:dyDescent="0.55000000000000004">
      <c r="C4" s="4"/>
      <c r="D4" s="4"/>
      <c r="E4" s="4"/>
      <c r="I4" s="12"/>
      <c r="K4" s="72" t="s">
        <v>285</v>
      </c>
    </row>
    <row r="5" spans="1:11" x14ac:dyDescent="0.55000000000000004">
      <c r="C5" s="4"/>
      <c r="D5" s="4"/>
      <c r="E5" s="4"/>
      <c r="I5" s="12"/>
    </row>
    <row r="8" spans="1:11" x14ac:dyDescent="0.55000000000000004">
      <c r="A8" t="s">
        <v>50</v>
      </c>
      <c r="G8" s="14" t="s">
        <v>58</v>
      </c>
      <c r="H8" s="14" t="s">
        <v>59</v>
      </c>
      <c r="I8" s="15">
        <f>30*SQRT(2)</f>
        <v>42.426406871192853</v>
      </c>
    </row>
    <row r="9" spans="1:11" x14ac:dyDescent="0.55000000000000004">
      <c r="C9" t="s">
        <v>51</v>
      </c>
      <c r="D9" t="s">
        <v>147</v>
      </c>
      <c r="E9" t="s">
        <v>52</v>
      </c>
      <c r="F9" t="s">
        <v>148</v>
      </c>
      <c r="G9" t="s">
        <v>53</v>
      </c>
      <c r="H9" t="s">
        <v>149</v>
      </c>
      <c r="I9" t="s">
        <v>54</v>
      </c>
    </row>
    <row r="10" spans="1:11" x14ac:dyDescent="0.55000000000000004">
      <c r="A10" t="s">
        <v>199</v>
      </c>
      <c r="B10" t="s">
        <v>55</v>
      </c>
      <c r="C10" s="9"/>
      <c r="D10" s="9"/>
      <c r="E10" s="9"/>
      <c r="F10" s="9"/>
      <c r="G10" s="46"/>
      <c r="H10" s="46"/>
      <c r="I10" s="46"/>
    </row>
    <row r="11" spans="1:11" x14ac:dyDescent="0.55000000000000004">
      <c r="A11" t="s">
        <v>200</v>
      </c>
      <c r="B11" t="s">
        <v>55</v>
      </c>
      <c r="C11" s="9"/>
      <c r="D11" s="9"/>
      <c r="E11" s="9"/>
      <c r="F11" s="9"/>
      <c r="G11" s="46"/>
      <c r="H11" s="46"/>
      <c r="I11" s="46"/>
    </row>
    <row r="12" spans="1:11" x14ac:dyDescent="0.55000000000000004">
      <c r="A12" t="s">
        <v>201</v>
      </c>
      <c r="B12" t="s">
        <v>55</v>
      </c>
      <c r="C12" s="9"/>
      <c r="D12" s="9"/>
      <c r="E12" s="9"/>
      <c r="F12" s="9"/>
      <c r="G12" s="46"/>
      <c r="H12" s="46"/>
      <c r="I12" s="46"/>
    </row>
    <row r="15" spans="1:11" x14ac:dyDescent="0.55000000000000004">
      <c r="A15" t="s">
        <v>56</v>
      </c>
      <c r="G15" s="14" t="s">
        <v>58</v>
      </c>
      <c r="H15" s="14" t="s">
        <v>59</v>
      </c>
      <c r="I15" s="15">
        <f>SQRT(30^2+60^2)</f>
        <v>67.082039324993687</v>
      </c>
    </row>
    <row r="16" spans="1:11" x14ac:dyDescent="0.55000000000000004">
      <c r="C16" t="s">
        <v>51</v>
      </c>
      <c r="D16" t="s">
        <v>147</v>
      </c>
      <c r="E16" t="s">
        <v>52</v>
      </c>
      <c r="F16" t="s">
        <v>148</v>
      </c>
      <c r="G16" t="s">
        <v>53</v>
      </c>
      <c r="H16" t="s">
        <v>149</v>
      </c>
      <c r="I16" t="s">
        <v>54</v>
      </c>
    </row>
    <row r="17" spans="1:9" x14ac:dyDescent="0.55000000000000004">
      <c r="A17" t="s">
        <v>199</v>
      </c>
      <c r="B17" t="s">
        <v>55</v>
      </c>
      <c r="C17" s="9"/>
      <c r="D17" s="9"/>
      <c r="E17" s="9"/>
      <c r="F17" s="9"/>
      <c r="G17" s="9"/>
      <c r="H17" s="9"/>
      <c r="I17" s="9"/>
    </row>
    <row r="18" spans="1:9" x14ac:dyDescent="0.55000000000000004">
      <c r="A18" t="s">
        <v>200</v>
      </c>
      <c r="B18" t="s">
        <v>55</v>
      </c>
      <c r="C18" s="9"/>
      <c r="D18" s="9"/>
      <c r="E18" s="9"/>
      <c r="F18" s="9"/>
      <c r="G18" s="9"/>
      <c r="H18" s="9"/>
      <c r="I18" s="9"/>
    </row>
    <row r="19" spans="1:9" x14ac:dyDescent="0.55000000000000004">
      <c r="A19" t="s">
        <v>201</v>
      </c>
      <c r="B19" t="s">
        <v>55</v>
      </c>
      <c r="C19" s="9"/>
      <c r="D19" s="9"/>
      <c r="E19" s="9"/>
      <c r="F19" s="9"/>
      <c r="G19" s="9"/>
      <c r="H19" s="9"/>
      <c r="I19" s="9"/>
    </row>
    <row r="21" spans="1:9" x14ac:dyDescent="0.55000000000000004">
      <c r="G21" s="14" t="s">
        <v>58</v>
      </c>
      <c r="H21" s="14" t="s">
        <v>59</v>
      </c>
      <c r="I21" s="15">
        <v>30</v>
      </c>
    </row>
    <row r="22" spans="1:9" x14ac:dyDescent="0.55000000000000004">
      <c r="A22" t="s">
        <v>57</v>
      </c>
      <c r="C22" t="s">
        <v>51</v>
      </c>
      <c r="E22" s="71" t="s">
        <v>196</v>
      </c>
      <c r="F22" s="71">
        <v>1E-3</v>
      </c>
    </row>
    <row r="23" spans="1:9" x14ac:dyDescent="0.55000000000000004">
      <c r="A23" t="s">
        <v>199</v>
      </c>
      <c r="B23" t="s">
        <v>55</v>
      </c>
      <c r="C23" s="9"/>
    </row>
    <row r="24" spans="1:9" x14ac:dyDescent="0.55000000000000004">
      <c r="A24" t="s">
        <v>200</v>
      </c>
      <c r="B24" t="s">
        <v>55</v>
      </c>
      <c r="C24" s="9"/>
    </row>
    <row r="25" spans="1:9" x14ac:dyDescent="0.55000000000000004">
      <c r="A25" t="s">
        <v>201</v>
      </c>
      <c r="B25" t="s">
        <v>55</v>
      </c>
      <c r="C25" s="9"/>
    </row>
    <row r="28" spans="1:9" x14ac:dyDescent="0.55000000000000004">
      <c r="A28" s="4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543C3-B274-429B-B367-871FDC1F8AA5}">
  <dimension ref="A1:AD29"/>
  <sheetViews>
    <sheetView zoomScale="70" zoomScaleNormal="70" workbookViewId="0"/>
  </sheetViews>
  <sheetFormatPr baseColWidth="10" defaultColWidth="9.15625" defaultRowHeight="14.4" x14ac:dyDescent="0.55000000000000004"/>
  <cols>
    <col min="1" max="1" width="18.47265625" bestFit="1" customWidth="1"/>
    <col min="2" max="2" width="5.20703125" customWidth="1"/>
    <col min="3" max="3" width="5.3125" bestFit="1" customWidth="1"/>
    <col min="4" max="4" width="4.41796875" bestFit="1" customWidth="1"/>
    <col min="5" max="5" width="8.68359375" bestFit="1" customWidth="1"/>
    <col min="6" max="6" width="8.9453125" bestFit="1" customWidth="1"/>
    <col min="7" max="7" width="5.3125" bestFit="1" customWidth="1"/>
    <col min="8" max="8" width="4.62890625" bestFit="1" customWidth="1"/>
    <col min="9" max="9" width="9.20703125" customWidth="1"/>
    <col min="10" max="10" width="8.9453125" bestFit="1" customWidth="1"/>
    <col min="11" max="12" width="5.3125" bestFit="1" customWidth="1"/>
    <col min="13" max="13" width="8.68359375" bestFit="1" customWidth="1"/>
    <col min="14" max="14" width="10.05078125" customWidth="1"/>
    <col min="15" max="15" width="8.1015625" bestFit="1" customWidth="1"/>
    <col min="16" max="16" width="5.26171875" bestFit="1" customWidth="1"/>
    <col min="17" max="17" width="8.68359375" bestFit="1" customWidth="1"/>
    <col min="18" max="18" width="8.9453125" bestFit="1" customWidth="1"/>
    <col min="19" max="19" width="5.3125" bestFit="1" customWidth="1"/>
    <col min="20" max="20" width="4.62890625" bestFit="1" customWidth="1"/>
    <col min="21" max="21" width="8.68359375" bestFit="1" customWidth="1"/>
    <col min="22" max="22" width="8.9453125" bestFit="1" customWidth="1"/>
    <col min="23" max="23" width="5.3125" bestFit="1" customWidth="1"/>
    <col min="24" max="24" width="4.41796875" bestFit="1" customWidth="1"/>
    <col min="25" max="25" width="8.68359375" bestFit="1" customWidth="1"/>
    <col min="26" max="26" width="8.9453125" bestFit="1" customWidth="1"/>
    <col min="27" max="27" width="5.3125" bestFit="1" customWidth="1"/>
    <col min="28" max="28" width="4.41796875" bestFit="1" customWidth="1"/>
    <col min="29" max="29" width="8.68359375" bestFit="1" customWidth="1"/>
    <col min="30" max="30" width="8.9453125" bestFit="1" customWidth="1"/>
  </cols>
  <sheetData>
    <row r="1" spans="1:30" x14ac:dyDescent="0.55000000000000004">
      <c r="A1" t="s">
        <v>64</v>
      </c>
      <c r="B1" s="4" t="s">
        <v>49</v>
      </c>
      <c r="C1" s="13"/>
      <c r="D1" s="13"/>
      <c r="E1" s="13"/>
      <c r="F1" s="13"/>
      <c r="G1" s="12"/>
      <c r="I1" s="57" t="s">
        <v>173</v>
      </c>
      <c r="J1" s="12"/>
      <c r="N1" s="90" t="s">
        <v>303</v>
      </c>
      <c r="O1" s="14"/>
      <c r="P1" s="14"/>
    </row>
    <row r="2" spans="1:30" x14ac:dyDescent="0.55000000000000004">
      <c r="I2" s="12" t="s">
        <v>171</v>
      </c>
      <c r="J2" s="12"/>
      <c r="N2" s="14" t="s">
        <v>60</v>
      </c>
      <c r="O2" s="14" t="s">
        <v>61</v>
      </c>
      <c r="P2" s="9">
        <f>40</f>
        <v>40</v>
      </c>
      <c r="R2" s="56"/>
    </row>
    <row r="3" spans="1:30" x14ac:dyDescent="0.55000000000000004">
      <c r="I3" s="13" t="s">
        <v>174</v>
      </c>
      <c r="J3" s="12"/>
      <c r="N3" s="14" t="s">
        <v>62</v>
      </c>
      <c r="O3" s="14" t="s">
        <v>63</v>
      </c>
      <c r="P3" s="14">
        <v>1.25</v>
      </c>
      <c r="R3" s="72" t="s">
        <v>284</v>
      </c>
    </row>
    <row r="4" spans="1:30" x14ac:dyDescent="0.55000000000000004">
      <c r="I4" s="13" t="s">
        <v>175</v>
      </c>
      <c r="J4" s="12"/>
      <c r="R4" s="72" t="s">
        <v>285</v>
      </c>
    </row>
    <row r="5" spans="1:30" x14ac:dyDescent="0.55000000000000004">
      <c r="I5" s="13" t="s">
        <v>176</v>
      </c>
      <c r="J5" s="12"/>
    </row>
    <row r="6" spans="1:30" x14ac:dyDescent="0.55000000000000004">
      <c r="I6" s="13" t="s">
        <v>177</v>
      </c>
      <c r="J6" s="12"/>
    </row>
    <row r="7" spans="1:30" x14ac:dyDescent="0.55000000000000004">
      <c r="I7" s="13" t="s">
        <v>178</v>
      </c>
      <c r="J7" s="12"/>
    </row>
    <row r="8" spans="1:30" x14ac:dyDescent="0.55000000000000004">
      <c r="A8" t="s">
        <v>50</v>
      </c>
      <c r="N8" s="14" t="s">
        <v>58</v>
      </c>
      <c r="O8" s="14" t="s">
        <v>59</v>
      </c>
      <c r="P8" s="15">
        <f>30*SQRT(2)</f>
        <v>42.426406871192853</v>
      </c>
    </row>
    <row r="9" spans="1:30" x14ac:dyDescent="0.55000000000000004">
      <c r="C9" t="s">
        <v>51</v>
      </c>
      <c r="G9" t="s">
        <v>147</v>
      </c>
      <c r="K9" t="s">
        <v>52</v>
      </c>
      <c r="O9" t="s">
        <v>148</v>
      </c>
      <c r="S9" t="s">
        <v>53</v>
      </c>
      <c r="W9" t="s">
        <v>149</v>
      </c>
      <c r="AA9" t="s">
        <v>54</v>
      </c>
    </row>
    <row r="10" spans="1:30" x14ac:dyDescent="0.55000000000000004">
      <c r="C10" t="s">
        <v>65</v>
      </c>
      <c r="D10" t="s">
        <v>66</v>
      </c>
      <c r="E10" s="12" t="s">
        <v>193</v>
      </c>
      <c r="F10" s="12" t="s">
        <v>194</v>
      </c>
      <c r="G10" t="s">
        <v>65</v>
      </c>
      <c r="H10" t="s">
        <v>66</v>
      </c>
      <c r="I10" t="s">
        <v>193</v>
      </c>
      <c r="J10" t="s">
        <v>194</v>
      </c>
      <c r="K10" t="s">
        <v>65</v>
      </c>
      <c r="L10" t="s">
        <v>66</v>
      </c>
      <c r="M10" t="s">
        <v>193</v>
      </c>
      <c r="N10" t="s">
        <v>194</v>
      </c>
      <c r="O10" t="s">
        <v>65</v>
      </c>
      <c r="P10" t="s">
        <v>66</v>
      </c>
      <c r="Q10" t="s">
        <v>193</v>
      </c>
      <c r="R10" t="s">
        <v>194</v>
      </c>
      <c r="S10" t="s">
        <v>65</v>
      </c>
      <c r="T10" t="s">
        <v>66</v>
      </c>
      <c r="U10" t="s">
        <v>193</v>
      </c>
      <c r="V10" t="s">
        <v>194</v>
      </c>
      <c r="W10" t="s">
        <v>65</v>
      </c>
      <c r="X10" t="s">
        <v>66</v>
      </c>
      <c r="Y10" t="s">
        <v>193</v>
      </c>
      <c r="Z10" t="s">
        <v>194</v>
      </c>
      <c r="AA10" t="s">
        <v>65</v>
      </c>
      <c r="AB10" t="s">
        <v>66</v>
      </c>
      <c r="AC10" t="s">
        <v>193</v>
      </c>
      <c r="AD10" t="s">
        <v>194</v>
      </c>
    </row>
    <row r="11" spans="1:30" x14ac:dyDescent="0.55000000000000004">
      <c r="A11" t="s">
        <v>199</v>
      </c>
      <c r="B11" t="s">
        <v>55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</row>
    <row r="12" spans="1:30" x14ac:dyDescent="0.55000000000000004">
      <c r="A12" t="s">
        <v>200</v>
      </c>
      <c r="B12" t="s">
        <v>55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</row>
    <row r="13" spans="1:30" x14ac:dyDescent="0.55000000000000004">
      <c r="A13" t="s">
        <v>201</v>
      </c>
      <c r="B13" t="s">
        <v>55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</row>
    <row r="16" spans="1:30" x14ac:dyDescent="0.55000000000000004">
      <c r="A16" t="s">
        <v>56</v>
      </c>
      <c r="N16" s="14" t="s">
        <v>58</v>
      </c>
      <c r="O16" s="14" t="s">
        <v>59</v>
      </c>
      <c r="P16" s="15">
        <f>SQRT(30^2+60^2)</f>
        <v>67.082039324993687</v>
      </c>
    </row>
    <row r="17" spans="1:30" x14ac:dyDescent="0.55000000000000004">
      <c r="C17" t="s">
        <v>51</v>
      </c>
      <c r="G17" t="s">
        <v>147</v>
      </c>
      <c r="K17" t="s">
        <v>52</v>
      </c>
      <c r="O17" t="s">
        <v>148</v>
      </c>
      <c r="S17" t="s">
        <v>53</v>
      </c>
      <c r="W17" t="s">
        <v>149</v>
      </c>
      <c r="AA17" t="s">
        <v>54</v>
      </c>
    </row>
    <row r="18" spans="1:30" x14ac:dyDescent="0.55000000000000004">
      <c r="C18" t="s">
        <v>65</v>
      </c>
      <c r="D18" t="s">
        <v>66</v>
      </c>
      <c r="E18" t="s">
        <v>193</v>
      </c>
      <c r="F18" t="s">
        <v>194</v>
      </c>
      <c r="G18" t="s">
        <v>65</v>
      </c>
      <c r="H18" t="s">
        <v>66</v>
      </c>
      <c r="I18" t="s">
        <v>193</v>
      </c>
      <c r="J18" t="s">
        <v>194</v>
      </c>
      <c r="K18" t="s">
        <v>65</v>
      </c>
      <c r="L18" t="s">
        <v>66</v>
      </c>
      <c r="M18" t="s">
        <v>193</v>
      </c>
      <c r="N18" t="s">
        <v>194</v>
      </c>
      <c r="O18" t="s">
        <v>65</v>
      </c>
      <c r="P18" t="s">
        <v>66</v>
      </c>
      <c r="Q18" t="s">
        <v>193</v>
      </c>
      <c r="R18" t="s">
        <v>194</v>
      </c>
      <c r="S18" t="s">
        <v>65</v>
      </c>
      <c r="T18" t="s">
        <v>66</v>
      </c>
      <c r="U18" t="s">
        <v>193</v>
      </c>
      <c r="V18" t="s">
        <v>194</v>
      </c>
      <c r="W18" t="s">
        <v>65</v>
      </c>
      <c r="X18" t="s">
        <v>66</v>
      </c>
      <c r="Y18" t="s">
        <v>193</v>
      </c>
      <c r="Z18" t="s">
        <v>194</v>
      </c>
      <c r="AA18" t="s">
        <v>65</v>
      </c>
      <c r="AB18" t="s">
        <v>66</v>
      </c>
      <c r="AC18" t="s">
        <v>193</v>
      </c>
      <c r="AD18" t="s">
        <v>194</v>
      </c>
    </row>
    <row r="19" spans="1:30" x14ac:dyDescent="0.55000000000000004">
      <c r="A19" t="s">
        <v>199</v>
      </c>
      <c r="B19" t="s">
        <v>55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x14ac:dyDescent="0.55000000000000004">
      <c r="A20" t="s">
        <v>200</v>
      </c>
      <c r="B20" t="s">
        <v>55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x14ac:dyDescent="0.55000000000000004">
      <c r="A21" t="s">
        <v>201</v>
      </c>
      <c r="B21" t="s">
        <v>55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4" spans="1:30" x14ac:dyDescent="0.55000000000000004">
      <c r="A24" t="s">
        <v>57</v>
      </c>
      <c r="N24" s="14" t="s">
        <v>58</v>
      </c>
      <c r="O24" s="14" t="s">
        <v>59</v>
      </c>
      <c r="P24" s="15">
        <v>30</v>
      </c>
    </row>
    <row r="25" spans="1:30" x14ac:dyDescent="0.55000000000000004">
      <c r="C25" t="s">
        <v>51</v>
      </c>
      <c r="H25" s="71" t="s">
        <v>196</v>
      </c>
      <c r="I25" s="71">
        <v>1E-3</v>
      </c>
    </row>
    <row r="26" spans="1:30" x14ac:dyDescent="0.55000000000000004">
      <c r="C26" t="s">
        <v>65</v>
      </c>
      <c r="D26" t="s">
        <v>66</v>
      </c>
      <c r="E26" t="s">
        <v>193</v>
      </c>
      <c r="F26" t="s">
        <v>194</v>
      </c>
    </row>
    <row r="27" spans="1:30" x14ac:dyDescent="0.55000000000000004">
      <c r="A27" t="s">
        <v>199</v>
      </c>
      <c r="B27" t="s">
        <v>55</v>
      </c>
      <c r="C27" s="9"/>
      <c r="D27" s="9"/>
      <c r="E27" s="9"/>
      <c r="F27" s="9"/>
    </row>
    <row r="28" spans="1:30" x14ac:dyDescent="0.55000000000000004">
      <c r="A28" t="s">
        <v>200</v>
      </c>
      <c r="B28" t="s">
        <v>55</v>
      </c>
      <c r="C28" s="9"/>
      <c r="D28" s="9"/>
      <c r="E28" s="9"/>
      <c r="F28" s="9"/>
    </row>
    <row r="29" spans="1:30" x14ac:dyDescent="0.55000000000000004">
      <c r="A29" t="s">
        <v>201</v>
      </c>
      <c r="B29" t="s">
        <v>55</v>
      </c>
      <c r="C29" s="9"/>
      <c r="D29" s="9"/>
      <c r="E29" s="9"/>
      <c r="F29" s="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9CAC3-2902-4A0E-AA2F-547085358D93}">
  <dimension ref="A1:AD41"/>
  <sheetViews>
    <sheetView zoomScale="70" zoomScaleNormal="70" workbookViewId="0"/>
  </sheetViews>
  <sheetFormatPr baseColWidth="10" defaultColWidth="9.15625" defaultRowHeight="14.4" x14ac:dyDescent="0.55000000000000004"/>
  <cols>
    <col min="1" max="1" width="28.26171875" bestFit="1" customWidth="1"/>
    <col min="2" max="2" width="7.83984375" bestFit="1" customWidth="1"/>
    <col min="3" max="3" width="5.3125" bestFit="1" customWidth="1"/>
    <col min="4" max="4" width="4.41796875" bestFit="1" customWidth="1"/>
    <col min="5" max="5" width="9.26171875" customWidth="1"/>
    <col min="6" max="6" width="8.9453125" bestFit="1" customWidth="1"/>
    <col min="7" max="7" width="5.3125" bestFit="1" customWidth="1"/>
    <col min="8" max="8" width="4.41796875" bestFit="1" customWidth="1"/>
    <col min="9" max="9" width="8.68359375" bestFit="1" customWidth="1"/>
    <col min="10" max="10" width="8.9453125" bestFit="1" customWidth="1"/>
    <col min="11" max="11" width="5.3125" bestFit="1" customWidth="1"/>
    <col min="12" max="12" width="4.41796875" bestFit="1" customWidth="1"/>
    <col min="13" max="13" width="8.68359375" bestFit="1" customWidth="1"/>
    <col min="14" max="14" width="8.9453125" bestFit="1" customWidth="1"/>
    <col min="15" max="15" width="5.3125" bestFit="1" customWidth="1"/>
    <col min="16" max="16" width="4.41796875" bestFit="1" customWidth="1"/>
    <col min="17" max="17" width="8.68359375" bestFit="1" customWidth="1"/>
    <col min="18" max="18" width="8.9453125" bestFit="1" customWidth="1"/>
    <col min="19" max="19" width="5.3125" bestFit="1" customWidth="1"/>
    <col min="20" max="20" width="4.41796875" bestFit="1" customWidth="1"/>
    <col min="21" max="21" width="8.68359375" bestFit="1" customWidth="1"/>
    <col min="22" max="22" width="8.9453125" bestFit="1" customWidth="1"/>
    <col min="23" max="23" width="5.3125" bestFit="1" customWidth="1"/>
    <col min="24" max="24" width="4.41796875" bestFit="1" customWidth="1"/>
    <col min="25" max="25" width="8.68359375" bestFit="1" customWidth="1"/>
    <col min="26" max="26" width="8.9453125" bestFit="1" customWidth="1"/>
    <col min="27" max="27" width="5.3125" bestFit="1" customWidth="1"/>
    <col min="28" max="28" width="4.41796875" bestFit="1" customWidth="1"/>
    <col min="29" max="29" width="8.68359375" bestFit="1" customWidth="1"/>
    <col min="30" max="30" width="8.9453125" bestFit="1" customWidth="1"/>
  </cols>
  <sheetData>
    <row r="1" spans="1:30" x14ac:dyDescent="0.55000000000000004">
      <c r="A1" t="s">
        <v>142</v>
      </c>
      <c r="C1" s="12"/>
      <c r="D1" s="12"/>
      <c r="E1" s="57" t="s">
        <v>173</v>
      </c>
      <c r="F1" s="12"/>
      <c r="G1" s="12"/>
      <c r="H1" s="57" t="s">
        <v>218</v>
      </c>
      <c r="I1" s="13"/>
      <c r="J1" s="12"/>
      <c r="K1" s="12"/>
      <c r="L1" s="12"/>
      <c r="M1" s="12"/>
      <c r="N1" s="12"/>
      <c r="O1" s="12"/>
      <c r="P1" s="12"/>
      <c r="Q1" s="12"/>
      <c r="R1" s="12"/>
    </row>
    <row r="2" spans="1:30" x14ac:dyDescent="0.55000000000000004">
      <c r="E2" s="12" t="s">
        <v>168</v>
      </c>
      <c r="I2" s="4"/>
    </row>
    <row r="3" spans="1:30" x14ac:dyDescent="0.55000000000000004">
      <c r="E3" s="13" t="s">
        <v>174</v>
      </c>
      <c r="I3" s="4"/>
    </row>
    <row r="4" spans="1:30" x14ac:dyDescent="0.55000000000000004">
      <c r="E4" s="13" t="s">
        <v>175</v>
      </c>
      <c r="I4" s="4"/>
    </row>
    <row r="5" spans="1:30" x14ac:dyDescent="0.55000000000000004">
      <c r="E5" s="13" t="s">
        <v>176</v>
      </c>
      <c r="I5" s="4"/>
    </row>
    <row r="6" spans="1:30" x14ac:dyDescent="0.55000000000000004">
      <c r="E6" s="13" t="s">
        <v>177</v>
      </c>
      <c r="I6" s="4"/>
    </row>
    <row r="7" spans="1:30" x14ac:dyDescent="0.55000000000000004">
      <c r="E7" s="13" t="s">
        <v>178</v>
      </c>
      <c r="I7" s="4"/>
    </row>
    <row r="8" spans="1:30" x14ac:dyDescent="0.55000000000000004">
      <c r="A8" t="s">
        <v>50</v>
      </c>
      <c r="C8" t="s">
        <v>51</v>
      </c>
      <c r="G8" t="s">
        <v>147</v>
      </c>
      <c r="K8" t="s">
        <v>52</v>
      </c>
      <c r="O8" t="s">
        <v>148</v>
      </c>
      <c r="S8" t="s">
        <v>53</v>
      </c>
      <c r="W8" t="s">
        <v>149</v>
      </c>
      <c r="AA8" t="s">
        <v>54</v>
      </c>
    </row>
    <row r="9" spans="1:30" x14ac:dyDescent="0.55000000000000004">
      <c r="C9" t="s">
        <v>65</v>
      </c>
      <c r="D9" t="s">
        <v>66</v>
      </c>
      <c r="E9" t="s">
        <v>193</v>
      </c>
      <c r="F9" t="s">
        <v>194</v>
      </c>
      <c r="G9" t="s">
        <v>65</v>
      </c>
      <c r="H9" t="s">
        <v>66</v>
      </c>
      <c r="I9" t="s">
        <v>193</v>
      </c>
      <c r="J9" t="s">
        <v>194</v>
      </c>
      <c r="K9" t="s">
        <v>65</v>
      </c>
      <c r="L9" t="s">
        <v>66</v>
      </c>
      <c r="M9" t="s">
        <v>193</v>
      </c>
      <c r="N9" t="s">
        <v>194</v>
      </c>
      <c r="O9" t="s">
        <v>65</v>
      </c>
      <c r="P9" t="s">
        <v>66</v>
      </c>
      <c r="Q9" t="s">
        <v>193</v>
      </c>
      <c r="R9" t="s">
        <v>194</v>
      </c>
      <c r="S9" t="s">
        <v>65</v>
      </c>
      <c r="T9" t="s">
        <v>66</v>
      </c>
      <c r="U9" t="s">
        <v>193</v>
      </c>
      <c r="V9" t="s">
        <v>194</v>
      </c>
      <c r="W9" t="s">
        <v>65</v>
      </c>
      <c r="X9" t="s">
        <v>66</v>
      </c>
      <c r="Y9" t="s">
        <v>193</v>
      </c>
      <c r="Z9" t="s">
        <v>194</v>
      </c>
      <c r="AA9" t="s">
        <v>65</v>
      </c>
      <c r="AB9" t="s">
        <v>66</v>
      </c>
      <c r="AC9" t="s">
        <v>193</v>
      </c>
      <c r="AD9" t="s">
        <v>194</v>
      </c>
    </row>
    <row r="10" spans="1:30" x14ac:dyDescent="0.55000000000000004">
      <c r="A10" t="s">
        <v>143</v>
      </c>
      <c r="B10" t="s">
        <v>88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</row>
    <row r="11" spans="1:30" x14ac:dyDescent="0.55000000000000004">
      <c r="A11" t="s">
        <v>161</v>
      </c>
      <c r="B11" t="s">
        <v>144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</row>
    <row r="12" spans="1:30" x14ac:dyDescent="0.55000000000000004">
      <c r="A12" t="s">
        <v>162</v>
      </c>
      <c r="B12" t="s">
        <v>144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</row>
    <row r="13" spans="1:30" x14ac:dyDescent="0.55000000000000004">
      <c r="A13" t="s">
        <v>163</v>
      </c>
      <c r="B13" t="s">
        <v>145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</row>
    <row r="14" spans="1:30" x14ac:dyDescent="0.55000000000000004">
      <c r="A14" t="s">
        <v>164</v>
      </c>
      <c r="B14" t="s">
        <v>144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</row>
    <row r="15" spans="1:30" x14ac:dyDescent="0.55000000000000004">
      <c r="A15" t="s">
        <v>165</v>
      </c>
      <c r="B15" t="s">
        <v>144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</row>
    <row r="16" spans="1:30" x14ac:dyDescent="0.55000000000000004">
      <c r="A16" t="s">
        <v>166</v>
      </c>
      <c r="B16" t="s">
        <v>144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</row>
    <row r="17" spans="1:30" x14ac:dyDescent="0.55000000000000004">
      <c r="A17" t="s">
        <v>167</v>
      </c>
      <c r="B17" t="s">
        <v>144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20" spans="1:30" x14ac:dyDescent="0.55000000000000004">
      <c r="A20" t="s">
        <v>56</v>
      </c>
      <c r="C20" t="s">
        <v>51</v>
      </c>
      <c r="G20" t="s">
        <v>147</v>
      </c>
      <c r="K20" t="s">
        <v>52</v>
      </c>
      <c r="O20" t="s">
        <v>148</v>
      </c>
      <c r="S20" t="s">
        <v>53</v>
      </c>
      <c r="W20" t="s">
        <v>149</v>
      </c>
      <c r="AA20" t="s">
        <v>54</v>
      </c>
    </row>
    <row r="21" spans="1:30" x14ac:dyDescent="0.55000000000000004">
      <c r="C21" t="s">
        <v>65</v>
      </c>
      <c r="D21" t="s">
        <v>66</v>
      </c>
      <c r="E21" t="s">
        <v>193</v>
      </c>
      <c r="F21" t="s">
        <v>194</v>
      </c>
      <c r="G21" t="s">
        <v>65</v>
      </c>
      <c r="H21" t="s">
        <v>66</v>
      </c>
      <c r="I21" t="s">
        <v>193</v>
      </c>
      <c r="J21" t="s">
        <v>194</v>
      </c>
      <c r="K21" t="s">
        <v>65</v>
      </c>
      <c r="L21" t="s">
        <v>66</v>
      </c>
      <c r="M21" t="s">
        <v>193</v>
      </c>
      <c r="N21" t="s">
        <v>194</v>
      </c>
      <c r="O21" t="s">
        <v>65</v>
      </c>
      <c r="P21" t="s">
        <v>66</v>
      </c>
      <c r="Q21" t="s">
        <v>193</v>
      </c>
      <c r="R21" t="s">
        <v>194</v>
      </c>
      <c r="S21" t="s">
        <v>65</v>
      </c>
      <c r="T21" t="s">
        <v>66</v>
      </c>
      <c r="U21" t="s">
        <v>193</v>
      </c>
      <c r="V21" t="s">
        <v>194</v>
      </c>
      <c r="W21" t="s">
        <v>65</v>
      </c>
      <c r="X21" t="s">
        <v>66</v>
      </c>
      <c r="Y21" t="s">
        <v>193</v>
      </c>
      <c r="Z21" t="s">
        <v>194</v>
      </c>
      <c r="AA21" t="s">
        <v>65</v>
      </c>
      <c r="AB21" t="s">
        <v>66</v>
      </c>
      <c r="AC21" t="s">
        <v>193</v>
      </c>
      <c r="AD21" t="s">
        <v>194</v>
      </c>
    </row>
    <row r="22" spans="1:30" x14ac:dyDescent="0.55000000000000004">
      <c r="A22" t="s">
        <v>143</v>
      </c>
      <c r="B22" t="s">
        <v>88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x14ac:dyDescent="0.55000000000000004">
      <c r="A23" t="s">
        <v>161</v>
      </c>
      <c r="B23" t="s">
        <v>144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x14ac:dyDescent="0.55000000000000004">
      <c r="A24" t="s">
        <v>162</v>
      </c>
      <c r="B24" t="s">
        <v>144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x14ac:dyDescent="0.55000000000000004">
      <c r="A25" t="s">
        <v>163</v>
      </c>
      <c r="B25" t="s">
        <v>145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x14ac:dyDescent="0.55000000000000004">
      <c r="A26" t="s">
        <v>164</v>
      </c>
      <c r="B26" t="s">
        <v>144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x14ac:dyDescent="0.55000000000000004">
      <c r="A27" t="s">
        <v>165</v>
      </c>
      <c r="B27" t="s">
        <v>144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x14ac:dyDescent="0.55000000000000004">
      <c r="A28" t="s">
        <v>166</v>
      </c>
      <c r="B28" t="s">
        <v>144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x14ac:dyDescent="0.55000000000000004">
      <c r="A29" t="s">
        <v>167</v>
      </c>
      <c r="B29" t="s">
        <v>144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2" spans="1:30" x14ac:dyDescent="0.55000000000000004">
      <c r="A32" t="s">
        <v>57</v>
      </c>
      <c r="C32" t="s">
        <v>51</v>
      </c>
      <c r="H32" s="71" t="s">
        <v>196</v>
      </c>
      <c r="I32" s="71">
        <v>1E-3</v>
      </c>
    </row>
    <row r="33" spans="1:6" x14ac:dyDescent="0.55000000000000004">
      <c r="C33" t="s">
        <v>65</v>
      </c>
      <c r="D33" t="s">
        <v>66</v>
      </c>
      <c r="E33" t="s">
        <v>193</v>
      </c>
      <c r="F33" t="s">
        <v>194</v>
      </c>
    </row>
    <row r="34" spans="1:6" x14ac:dyDescent="0.55000000000000004">
      <c r="A34" t="s">
        <v>143</v>
      </c>
      <c r="B34" t="s">
        <v>88</v>
      </c>
      <c r="C34" s="9"/>
      <c r="D34" s="9"/>
      <c r="E34" s="9"/>
      <c r="F34" s="9"/>
    </row>
    <row r="35" spans="1:6" x14ac:dyDescent="0.55000000000000004">
      <c r="A35" t="s">
        <v>161</v>
      </c>
      <c r="B35" t="s">
        <v>144</v>
      </c>
      <c r="C35" s="9"/>
      <c r="D35" s="9"/>
      <c r="E35" s="9"/>
      <c r="F35" s="9"/>
    </row>
    <row r="36" spans="1:6" x14ac:dyDescent="0.55000000000000004">
      <c r="A36" t="s">
        <v>162</v>
      </c>
      <c r="B36" t="s">
        <v>144</v>
      </c>
      <c r="C36" s="9"/>
      <c r="D36" s="9"/>
      <c r="E36" s="9"/>
      <c r="F36" s="9"/>
    </row>
    <row r="37" spans="1:6" x14ac:dyDescent="0.55000000000000004">
      <c r="A37" t="s">
        <v>163</v>
      </c>
      <c r="B37" t="s">
        <v>145</v>
      </c>
      <c r="C37" s="9"/>
      <c r="D37" s="9"/>
      <c r="E37" s="9"/>
      <c r="F37" s="9"/>
    </row>
    <row r="38" spans="1:6" x14ac:dyDescent="0.55000000000000004">
      <c r="A38" t="s">
        <v>164</v>
      </c>
      <c r="B38" t="s">
        <v>144</v>
      </c>
      <c r="C38" s="9"/>
      <c r="D38" s="9"/>
      <c r="E38" s="9"/>
      <c r="F38" s="9"/>
    </row>
    <row r="39" spans="1:6" x14ac:dyDescent="0.55000000000000004">
      <c r="A39" t="s">
        <v>165</v>
      </c>
      <c r="B39" t="s">
        <v>144</v>
      </c>
      <c r="C39" s="9"/>
      <c r="D39" s="9"/>
      <c r="E39" s="9"/>
      <c r="F39" s="9"/>
    </row>
    <row r="40" spans="1:6" x14ac:dyDescent="0.55000000000000004">
      <c r="A40" t="s">
        <v>166</v>
      </c>
      <c r="B40" t="s">
        <v>144</v>
      </c>
      <c r="C40" s="9"/>
      <c r="D40" s="9"/>
      <c r="E40" s="9"/>
      <c r="F40" s="9"/>
    </row>
    <row r="41" spans="1:6" x14ac:dyDescent="0.55000000000000004">
      <c r="A41" t="s">
        <v>167</v>
      </c>
      <c r="B41" t="s">
        <v>144</v>
      </c>
      <c r="C41" s="9"/>
      <c r="D41" s="9"/>
      <c r="E41" s="9"/>
      <c r="F41" s="9"/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BF5DF-B967-4285-AB51-1FD970DAC91D}">
  <dimension ref="A1:K42"/>
  <sheetViews>
    <sheetView zoomScale="70" zoomScaleNormal="70" workbookViewId="0"/>
  </sheetViews>
  <sheetFormatPr baseColWidth="10" defaultColWidth="9.15625" defaultRowHeight="14.4" x14ac:dyDescent="0.55000000000000004"/>
  <cols>
    <col min="1" max="1" width="20.41796875" bestFit="1" customWidth="1"/>
    <col min="7" max="7" width="11.26171875" customWidth="1"/>
  </cols>
  <sheetData>
    <row r="1" spans="1:11" x14ac:dyDescent="0.55000000000000004">
      <c r="A1" t="s">
        <v>67</v>
      </c>
      <c r="B1" s="4" t="s">
        <v>68</v>
      </c>
      <c r="C1" s="13"/>
      <c r="D1" s="13"/>
      <c r="E1" s="13"/>
      <c r="F1" s="12"/>
      <c r="G1" s="90" t="s">
        <v>303</v>
      </c>
      <c r="H1" s="14"/>
      <c r="I1" s="14"/>
    </row>
    <row r="2" spans="1:11" x14ac:dyDescent="0.55000000000000004">
      <c r="G2" s="14" t="s">
        <v>60</v>
      </c>
      <c r="H2" s="14" t="s">
        <v>61</v>
      </c>
      <c r="I2" s="9">
        <f>40</f>
        <v>40</v>
      </c>
    </row>
    <row r="3" spans="1:11" x14ac:dyDescent="0.55000000000000004">
      <c r="G3" s="14" t="s">
        <v>62</v>
      </c>
      <c r="H3" s="14" t="s">
        <v>63</v>
      </c>
      <c r="I3" s="14">
        <v>1.25</v>
      </c>
      <c r="K3" s="72" t="s">
        <v>284</v>
      </c>
    </row>
    <row r="4" spans="1:11" x14ac:dyDescent="0.55000000000000004">
      <c r="G4" s="14" t="s">
        <v>86</v>
      </c>
      <c r="H4" s="14" t="s">
        <v>59</v>
      </c>
      <c r="I4" s="14">
        <v>180</v>
      </c>
      <c r="K4" s="72" t="s">
        <v>285</v>
      </c>
    </row>
    <row r="10" spans="1:11" x14ac:dyDescent="0.55000000000000004">
      <c r="A10" t="s">
        <v>50</v>
      </c>
      <c r="G10" s="14" t="s">
        <v>242</v>
      </c>
      <c r="H10" s="14" t="s">
        <v>59</v>
      </c>
      <c r="I10" s="15">
        <f>30*SQRT(2)</f>
        <v>42.426406871192853</v>
      </c>
    </row>
    <row r="11" spans="1:11" x14ac:dyDescent="0.55000000000000004">
      <c r="G11" s="86" t="s">
        <v>304</v>
      </c>
      <c r="H11" s="86" t="s">
        <v>305</v>
      </c>
      <c r="I11" s="91">
        <f>30*30</f>
        <v>900</v>
      </c>
    </row>
    <row r="12" spans="1:11" x14ac:dyDescent="0.55000000000000004">
      <c r="C12" t="s">
        <v>51</v>
      </c>
      <c r="D12" t="s">
        <v>147</v>
      </c>
      <c r="E12" t="s">
        <v>52</v>
      </c>
      <c r="F12" t="s">
        <v>148</v>
      </c>
      <c r="G12" t="s">
        <v>53</v>
      </c>
      <c r="H12" t="s">
        <v>149</v>
      </c>
      <c r="I12" t="s">
        <v>54</v>
      </c>
    </row>
    <row r="13" spans="1:11" x14ac:dyDescent="0.55000000000000004">
      <c r="A13" t="s">
        <v>197</v>
      </c>
      <c r="B13" t="s">
        <v>55</v>
      </c>
      <c r="C13" s="9"/>
      <c r="D13" s="9"/>
      <c r="E13" s="9"/>
      <c r="F13" s="9"/>
      <c r="G13" s="46"/>
      <c r="H13" s="46"/>
      <c r="I13" s="46"/>
    </row>
    <row r="14" spans="1:11" x14ac:dyDescent="0.55000000000000004">
      <c r="A14" t="s">
        <v>198</v>
      </c>
      <c r="B14" t="s">
        <v>55</v>
      </c>
      <c r="C14" s="9"/>
      <c r="D14" s="9"/>
      <c r="E14" s="9"/>
      <c r="F14" s="9"/>
      <c r="G14" s="46"/>
      <c r="H14" s="46"/>
      <c r="I14" s="46"/>
    </row>
    <row r="15" spans="1:11" x14ac:dyDescent="0.55000000000000004">
      <c r="A15" t="s">
        <v>243</v>
      </c>
      <c r="B15" t="s">
        <v>55</v>
      </c>
      <c r="C15" s="9"/>
      <c r="D15" s="9"/>
      <c r="E15" s="9"/>
      <c r="F15" s="9"/>
      <c r="G15" s="46"/>
      <c r="H15" s="46"/>
      <c r="I15" s="46"/>
    </row>
    <row r="16" spans="1:11" x14ac:dyDescent="0.55000000000000004">
      <c r="A16" t="s">
        <v>296</v>
      </c>
      <c r="B16" t="s">
        <v>55</v>
      </c>
      <c r="C16" s="9"/>
      <c r="D16" s="9"/>
      <c r="E16" s="9"/>
      <c r="F16" s="9"/>
      <c r="G16" s="46"/>
      <c r="H16" s="46"/>
      <c r="I16" s="46"/>
    </row>
    <row r="17" spans="1:11" x14ac:dyDescent="0.55000000000000004">
      <c r="A17" s="86" t="s">
        <v>292</v>
      </c>
      <c r="B17" t="s">
        <v>55</v>
      </c>
      <c r="C17" s="9"/>
      <c r="D17" s="9"/>
      <c r="E17" s="9"/>
      <c r="F17" s="9"/>
      <c r="G17" s="46"/>
      <c r="H17" s="46"/>
      <c r="I17" s="46"/>
    </row>
    <row r="18" spans="1:11" x14ac:dyDescent="0.55000000000000004">
      <c r="A18" s="86" t="s">
        <v>293</v>
      </c>
      <c r="B18" t="s">
        <v>55</v>
      </c>
      <c r="C18" s="9"/>
      <c r="D18" s="9"/>
      <c r="E18" s="9"/>
      <c r="F18" s="9"/>
      <c r="G18" s="46"/>
      <c r="H18" s="46"/>
      <c r="I18" s="46"/>
    </row>
    <row r="22" spans="1:11" x14ac:dyDescent="0.55000000000000004">
      <c r="A22" t="s">
        <v>56</v>
      </c>
      <c r="G22" s="14" t="s">
        <v>242</v>
      </c>
      <c r="H22" s="14" t="s">
        <v>59</v>
      </c>
      <c r="I22" s="15">
        <f>SQRT(30^2+60^2)</f>
        <v>67.082039324993687</v>
      </c>
      <c r="K22" s="56"/>
    </row>
    <row r="23" spans="1:11" x14ac:dyDescent="0.55000000000000004">
      <c r="G23" s="86" t="s">
        <v>304</v>
      </c>
      <c r="H23" s="86" t="s">
        <v>305</v>
      </c>
      <c r="I23" s="91">
        <f>30*45</f>
        <v>1350</v>
      </c>
      <c r="K23" s="56"/>
    </row>
    <row r="24" spans="1:11" x14ac:dyDescent="0.55000000000000004">
      <c r="C24" t="s">
        <v>51</v>
      </c>
      <c r="D24" t="s">
        <v>147</v>
      </c>
      <c r="E24" t="s">
        <v>52</v>
      </c>
      <c r="F24" t="s">
        <v>148</v>
      </c>
      <c r="G24" t="s">
        <v>53</v>
      </c>
      <c r="H24" t="s">
        <v>149</v>
      </c>
      <c r="I24" t="s">
        <v>54</v>
      </c>
    </row>
    <row r="25" spans="1:11" x14ac:dyDescent="0.55000000000000004">
      <c r="A25" t="s">
        <v>197</v>
      </c>
      <c r="B25" t="s">
        <v>55</v>
      </c>
      <c r="C25" s="9"/>
      <c r="D25" s="9"/>
      <c r="E25" s="9"/>
      <c r="F25" s="9"/>
      <c r="G25" s="9"/>
      <c r="H25" s="9"/>
      <c r="I25" s="9"/>
    </row>
    <row r="26" spans="1:11" x14ac:dyDescent="0.55000000000000004">
      <c r="A26" t="s">
        <v>198</v>
      </c>
      <c r="B26" t="s">
        <v>55</v>
      </c>
      <c r="C26" s="9"/>
      <c r="D26" s="9"/>
      <c r="E26" s="9"/>
      <c r="F26" s="9"/>
      <c r="G26" s="9"/>
      <c r="H26" s="9"/>
      <c r="I26" s="9"/>
    </row>
    <row r="27" spans="1:11" x14ac:dyDescent="0.55000000000000004">
      <c r="A27" t="s">
        <v>243</v>
      </c>
      <c r="B27" t="s">
        <v>55</v>
      </c>
      <c r="C27" s="9"/>
      <c r="D27" s="9"/>
      <c r="E27" s="9"/>
      <c r="F27" s="9"/>
      <c r="G27" s="9"/>
      <c r="H27" s="9"/>
      <c r="I27" s="9"/>
    </row>
    <row r="28" spans="1:11" x14ac:dyDescent="0.55000000000000004">
      <c r="A28" t="s">
        <v>296</v>
      </c>
      <c r="B28" t="s">
        <v>55</v>
      </c>
      <c r="C28" s="9"/>
      <c r="D28" s="9"/>
      <c r="E28" s="9"/>
      <c r="F28" s="9"/>
      <c r="G28" s="9"/>
      <c r="H28" s="9"/>
      <c r="I28" s="9"/>
    </row>
    <row r="29" spans="1:11" x14ac:dyDescent="0.55000000000000004">
      <c r="A29" s="86" t="s">
        <v>292</v>
      </c>
      <c r="B29" t="s">
        <v>55</v>
      </c>
      <c r="C29" s="9"/>
      <c r="D29" s="9"/>
      <c r="E29" s="9"/>
      <c r="F29" s="9"/>
      <c r="G29" s="9"/>
      <c r="H29" s="9"/>
      <c r="I29" s="9"/>
    </row>
    <row r="30" spans="1:11" x14ac:dyDescent="0.55000000000000004">
      <c r="A30" s="86" t="s">
        <v>293</v>
      </c>
      <c r="B30" t="s">
        <v>55</v>
      </c>
      <c r="C30" s="9"/>
      <c r="D30" s="9"/>
      <c r="E30" s="9"/>
      <c r="F30" s="9"/>
      <c r="G30" s="9"/>
      <c r="H30" s="9"/>
      <c r="I30" s="9"/>
    </row>
    <row r="31" spans="1:11" x14ac:dyDescent="0.55000000000000004">
      <c r="C31" s="12"/>
      <c r="D31" s="12"/>
      <c r="E31" s="12"/>
      <c r="F31" s="12"/>
      <c r="G31" s="12"/>
      <c r="H31" s="12"/>
      <c r="I31" s="12"/>
    </row>
    <row r="32" spans="1:11" x14ac:dyDescent="0.55000000000000004">
      <c r="C32" s="12"/>
      <c r="D32" s="12"/>
      <c r="E32" s="12"/>
      <c r="F32" s="12"/>
      <c r="G32" s="12"/>
      <c r="H32" s="12"/>
      <c r="I32" s="12"/>
    </row>
    <row r="34" spans="1:9" x14ac:dyDescent="0.55000000000000004">
      <c r="A34" t="s">
        <v>57</v>
      </c>
      <c r="G34" s="14" t="s">
        <v>242</v>
      </c>
      <c r="H34" s="14" t="s">
        <v>59</v>
      </c>
      <c r="I34" s="15">
        <v>30</v>
      </c>
    </row>
    <row r="35" spans="1:9" x14ac:dyDescent="0.55000000000000004">
      <c r="G35" s="86" t="s">
        <v>304</v>
      </c>
      <c r="H35" s="86" t="s">
        <v>305</v>
      </c>
      <c r="I35" s="91">
        <f>PI()*15^2</f>
        <v>706.85834705770344</v>
      </c>
    </row>
    <row r="36" spans="1:9" x14ac:dyDescent="0.55000000000000004">
      <c r="C36" t="s">
        <v>51</v>
      </c>
      <c r="E36" s="71" t="s">
        <v>196</v>
      </c>
      <c r="F36" s="71">
        <v>1E-3</v>
      </c>
    </row>
    <row r="37" spans="1:9" x14ac:dyDescent="0.55000000000000004">
      <c r="A37" t="s">
        <v>197</v>
      </c>
      <c r="B37" t="s">
        <v>55</v>
      </c>
      <c r="C37" s="9"/>
    </row>
    <row r="38" spans="1:9" x14ac:dyDescent="0.55000000000000004">
      <c r="A38" t="s">
        <v>198</v>
      </c>
      <c r="B38" t="s">
        <v>55</v>
      </c>
      <c r="C38" s="9"/>
    </row>
    <row r="39" spans="1:9" x14ac:dyDescent="0.55000000000000004">
      <c r="A39" t="s">
        <v>243</v>
      </c>
      <c r="B39" t="s">
        <v>55</v>
      </c>
      <c r="C39" s="9"/>
    </row>
    <row r="40" spans="1:9" x14ac:dyDescent="0.55000000000000004">
      <c r="A40" t="s">
        <v>296</v>
      </c>
      <c r="B40" t="s">
        <v>55</v>
      </c>
      <c r="C40" s="9"/>
    </row>
    <row r="41" spans="1:9" x14ac:dyDescent="0.55000000000000004">
      <c r="A41" s="86" t="s">
        <v>292</v>
      </c>
      <c r="B41" t="s">
        <v>55</v>
      </c>
      <c r="C41" s="9"/>
    </row>
    <row r="42" spans="1:9" x14ac:dyDescent="0.55000000000000004">
      <c r="A42" s="86" t="s">
        <v>293</v>
      </c>
      <c r="B42" t="s">
        <v>55</v>
      </c>
      <c r="C42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6E9D8-8C6E-48F9-BFAD-8543C58B221F}">
  <dimension ref="A1:AD43"/>
  <sheetViews>
    <sheetView zoomScale="70" zoomScaleNormal="70" workbookViewId="0"/>
  </sheetViews>
  <sheetFormatPr baseColWidth="10" defaultColWidth="9.15625" defaultRowHeight="14.4" x14ac:dyDescent="0.55000000000000004"/>
  <cols>
    <col min="1" max="1" width="18.47265625" bestFit="1" customWidth="1"/>
    <col min="2" max="2" width="4.1015625" customWidth="1"/>
    <col min="3" max="3" width="5.3125" bestFit="1" customWidth="1"/>
    <col min="4" max="4" width="4.41796875" bestFit="1" customWidth="1"/>
    <col min="5" max="5" width="8.68359375" bestFit="1" customWidth="1"/>
    <col min="6" max="6" width="8.9453125" bestFit="1" customWidth="1"/>
    <col min="7" max="7" width="5.3125" bestFit="1" customWidth="1"/>
    <col min="8" max="8" width="4.62890625" bestFit="1" customWidth="1"/>
    <col min="9" max="9" width="8.89453125" customWidth="1"/>
    <col min="10" max="10" width="8.9453125" bestFit="1" customWidth="1"/>
    <col min="11" max="12" width="5.3125" bestFit="1" customWidth="1"/>
    <col min="13" max="13" width="8.68359375" bestFit="1" customWidth="1"/>
    <col min="14" max="14" width="12.578125" customWidth="1"/>
    <col min="15" max="15" width="8.1015625" bestFit="1" customWidth="1"/>
    <col min="16" max="16" width="7.20703125" bestFit="1" customWidth="1"/>
    <col min="17" max="17" width="8.68359375" bestFit="1" customWidth="1"/>
    <col min="18" max="18" width="8.9453125" bestFit="1" customWidth="1"/>
    <col min="19" max="19" width="5.3125" bestFit="1" customWidth="1"/>
    <col min="20" max="20" width="4.62890625" bestFit="1" customWidth="1"/>
    <col min="21" max="21" width="8.68359375" bestFit="1" customWidth="1"/>
    <col min="22" max="22" width="8.9453125" bestFit="1" customWidth="1"/>
    <col min="23" max="23" width="5.3125" bestFit="1" customWidth="1"/>
    <col min="24" max="24" width="4.41796875" bestFit="1" customWidth="1"/>
    <col min="25" max="25" width="8.68359375" bestFit="1" customWidth="1"/>
    <col min="26" max="26" width="8.9453125" bestFit="1" customWidth="1"/>
    <col min="27" max="27" width="5.3125" bestFit="1" customWidth="1"/>
    <col min="28" max="28" width="4.41796875" bestFit="1" customWidth="1"/>
    <col min="29" max="29" width="8.68359375" bestFit="1" customWidth="1"/>
    <col min="30" max="30" width="8.9453125" bestFit="1" customWidth="1"/>
  </cols>
  <sheetData>
    <row r="1" spans="1:30" x14ac:dyDescent="0.55000000000000004">
      <c r="A1" t="s">
        <v>69</v>
      </c>
      <c r="B1" s="4" t="s">
        <v>68</v>
      </c>
      <c r="C1" s="13"/>
      <c r="D1" s="13"/>
      <c r="E1" s="13"/>
      <c r="F1" s="13"/>
      <c r="G1" s="13"/>
      <c r="I1" s="57" t="s">
        <v>173</v>
      </c>
      <c r="J1" s="12"/>
      <c r="N1" s="14" t="s">
        <v>283</v>
      </c>
      <c r="O1" s="14"/>
      <c r="P1" s="14"/>
    </row>
    <row r="2" spans="1:30" x14ac:dyDescent="0.55000000000000004">
      <c r="I2" s="12" t="s">
        <v>171</v>
      </c>
      <c r="J2" s="12"/>
      <c r="N2" s="14" t="s">
        <v>60</v>
      </c>
      <c r="O2" s="14" t="s">
        <v>61</v>
      </c>
      <c r="P2" s="9">
        <f>40</f>
        <v>40</v>
      </c>
    </row>
    <row r="3" spans="1:30" x14ac:dyDescent="0.55000000000000004">
      <c r="I3" s="13" t="s">
        <v>174</v>
      </c>
      <c r="J3" s="12"/>
      <c r="N3" s="14" t="s">
        <v>62</v>
      </c>
      <c r="O3" s="14" t="s">
        <v>63</v>
      </c>
      <c r="P3" s="14">
        <v>1.25</v>
      </c>
      <c r="R3" s="56" t="s">
        <v>284</v>
      </c>
    </row>
    <row r="4" spans="1:30" x14ac:dyDescent="0.55000000000000004">
      <c r="I4" s="13" t="s">
        <v>175</v>
      </c>
      <c r="J4" s="12"/>
      <c r="N4" s="14" t="s">
        <v>86</v>
      </c>
      <c r="O4" s="14" t="s">
        <v>59</v>
      </c>
      <c r="P4" s="14">
        <v>180</v>
      </c>
      <c r="R4" s="56" t="s">
        <v>285</v>
      </c>
    </row>
    <row r="5" spans="1:30" x14ac:dyDescent="0.55000000000000004">
      <c r="I5" s="13" t="s">
        <v>176</v>
      </c>
      <c r="J5" s="12"/>
    </row>
    <row r="6" spans="1:30" x14ac:dyDescent="0.55000000000000004">
      <c r="I6" s="13" t="s">
        <v>177</v>
      </c>
      <c r="J6" s="12"/>
    </row>
    <row r="7" spans="1:30" x14ac:dyDescent="0.55000000000000004">
      <c r="I7" s="13" t="s">
        <v>178</v>
      </c>
      <c r="J7" s="12"/>
    </row>
    <row r="8" spans="1:30" x14ac:dyDescent="0.55000000000000004">
      <c r="I8" s="12"/>
      <c r="J8" s="12"/>
    </row>
    <row r="9" spans="1:30" x14ac:dyDescent="0.55000000000000004">
      <c r="I9" s="12"/>
      <c r="J9" s="12"/>
    </row>
    <row r="10" spans="1:30" x14ac:dyDescent="0.55000000000000004">
      <c r="A10" t="s">
        <v>50</v>
      </c>
      <c r="N10" s="14" t="s">
        <v>242</v>
      </c>
      <c r="O10" s="14" t="s">
        <v>59</v>
      </c>
      <c r="P10" s="15">
        <f>30*SQRT(2)</f>
        <v>42.426406871192853</v>
      </c>
    </row>
    <row r="11" spans="1:30" x14ac:dyDescent="0.55000000000000004">
      <c r="N11" s="86" t="s">
        <v>304</v>
      </c>
      <c r="O11" s="86" t="s">
        <v>305</v>
      </c>
      <c r="P11" s="91">
        <f>30*30</f>
        <v>900</v>
      </c>
    </row>
    <row r="12" spans="1:30" x14ac:dyDescent="0.55000000000000004">
      <c r="C12" t="s">
        <v>51</v>
      </c>
      <c r="G12" t="s">
        <v>147</v>
      </c>
      <c r="K12" t="s">
        <v>52</v>
      </c>
      <c r="O12" t="s">
        <v>148</v>
      </c>
      <c r="S12" t="s">
        <v>53</v>
      </c>
      <c r="W12" t="s">
        <v>149</v>
      </c>
      <c r="AA12" t="s">
        <v>54</v>
      </c>
    </row>
    <row r="13" spans="1:30" x14ac:dyDescent="0.55000000000000004">
      <c r="C13" t="s">
        <v>65</v>
      </c>
      <c r="D13" t="s">
        <v>66</v>
      </c>
      <c r="E13" s="12" t="s">
        <v>193</v>
      </c>
      <c r="F13" s="12" t="s">
        <v>194</v>
      </c>
      <c r="G13" t="s">
        <v>65</v>
      </c>
      <c r="H13" t="s">
        <v>66</v>
      </c>
      <c r="I13" t="s">
        <v>193</v>
      </c>
      <c r="J13" t="s">
        <v>194</v>
      </c>
      <c r="K13" t="s">
        <v>65</v>
      </c>
      <c r="L13" t="s">
        <v>66</v>
      </c>
      <c r="M13" t="s">
        <v>193</v>
      </c>
      <c r="N13" t="s">
        <v>194</v>
      </c>
      <c r="O13" t="s">
        <v>65</v>
      </c>
      <c r="P13" t="s">
        <v>66</v>
      </c>
      <c r="Q13" t="s">
        <v>193</v>
      </c>
      <c r="R13" t="s">
        <v>194</v>
      </c>
      <c r="S13" t="s">
        <v>65</v>
      </c>
      <c r="T13" t="s">
        <v>66</v>
      </c>
      <c r="U13" t="s">
        <v>193</v>
      </c>
      <c r="V13" t="s">
        <v>194</v>
      </c>
      <c r="W13" t="s">
        <v>65</v>
      </c>
      <c r="X13" t="s">
        <v>66</v>
      </c>
      <c r="Y13" t="s">
        <v>193</v>
      </c>
      <c r="Z13" t="s">
        <v>194</v>
      </c>
      <c r="AA13" t="s">
        <v>65</v>
      </c>
      <c r="AB13" t="s">
        <v>66</v>
      </c>
      <c r="AC13" t="s">
        <v>193</v>
      </c>
      <c r="AD13" t="s">
        <v>194</v>
      </c>
    </row>
    <row r="14" spans="1:30" x14ac:dyDescent="0.55000000000000004">
      <c r="A14" t="s">
        <v>197</v>
      </c>
      <c r="B14" t="s">
        <v>55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</row>
    <row r="15" spans="1:30" x14ac:dyDescent="0.55000000000000004">
      <c r="A15" t="s">
        <v>198</v>
      </c>
      <c r="B15" t="s">
        <v>55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</row>
    <row r="16" spans="1:30" x14ac:dyDescent="0.55000000000000004">
      <c r="A16" t="s">
        <v>243</v>
      </c>
      <c r="B16" t="s">
        <v>55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</row>
    <row r="17" spans="1:30" x14ac:dyDescent="0.55000000000000004">
      <c r="A17" t="s">
        <v>296</v>
      </c>
      <c r="B17" t="s">
        <v>55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55000000000000004">
      <c r="A18" s="86" t="s">
        <v>292</v>
      </c>
      <c r="B18" t="s">
        <v>55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</row>
    <row r="19" spans="1:30" x14ac:dyDescent="0.55000000000000004">
      <c r="A19" s="86" t="s">
        <v>293</v>
      </c>
      <c r="B19" t="s">
        <v>55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</row>
    <row r="22" spans="1:30" x14ac:dyDescent="0.55000000000000004">
      <c r="A22" t="s">
        <v>56</v>
      </c>
      <c r="N22" s="14" t="s">
        <v>242</v>
      </c>
      <c r="O22" s="14" t="s">
        <v>59</v>
      </c>
      <c r="P22" s="15">
        <f>SQRT(30^2+60^2)</f>
        <v>67.082039324993687</v>
      </c>
    </row>
    <row r="23" spans="1:30" x14ac:dyDescent="0.55000000000000004">
      <c r="N23" s="86" t="s">
        <v>304</v>
      </c>
      <c r="O23" s="86" t="s">
        <v>305</v>
      </c>
      <c r="P23" s="91">
        <f>30*45</f>
        <v>1350</v>
      </c>
    </row>
    <row r="24" spans="1:30" x14ac:dyDescent="0.55000000000000004">
      <c r="C24" t="s">
        <v>51</v>
      </c>
      <c r="G24" t="s">
        <v>147</v>
      </c>
      <c r="K24" t="s">
        <v>52</v>
      </c>
      <c r="O24" t="s">
        <v>148</v>
      </c>
      <c r="S24" t="s">
        <v>53</v>
      </c>
      <c r="W24" t="s">
        <v>149</v>
      </c>
      <c r="AA24" t="s">
        <v>54</v>
      </c>
    </row>
    <row r="25" spans="1:30" x14ac:dyDescent="0.55000000000000004">
      <c r="C25" t="s">
        <v>65</v>
      </c>
      <c r="D25" t="s">
        <v>66</v>
      </c>
      <c r="E25" t="s">
        <v>193</v>
      </c>
      <c r="F25" t="s">
        <v>194</v>
      </c>
      <c r="G25" t="s">
        <v>65</v>
      </c>
      <c r="H25" t="s">
        <v>66</v>
      </c>
      <c r="I25" t="s">
        <v>193</v>
      </c>
      <c r="J25" t="s">
        <v>194</v>
      </c>
      <c r="K25" t="s">
        <v>65</v>
      </c>
      <c r="L25" t="s">
        <v>66</v>
      </c>
      <c r="M25" t="s">
        <v>193</v>
      </c>
      <c r="N25" t="s">
        <v>194</v>
      </c>
      <c r="O25" t="s">
        <v>65</v>
      </c>
      <c r="P25" t="s">
        <v>66</v>
      </c>
      <c r="Q25" t="s">
        <v>193</v>
      </c>
      <c r="R25" t="s">
        <v>194</v>
      </c>
      <c r="S25" t="s">
        <v>65</v>
      </c>
      <c r="T25" t="s">
        <v>66</v>
      </c>
      <c r="U25" t="s">
        <v>193</v>
      </c>
      <c r="V25" t="s">
        <v>194</v>
      </c>
      <c r="W25" t="s">
        <v>65</v>
      </c>
      <c r="X25" t="s">
        <v>66</v>
      </c>
      <c r="Y25" t="s">
        <v>193</v>
      </c>
      <c r="Z25" t="s">
        <v>194</v>
      </c>
      <c r="AA25" t="s">
        <v>65</v>
      </c>
      <c r="AB25" t="s">
        <v>66</v>
      </c>
      <c r="AC25" t="s">
        <v>193</v>
      </c>
      <c r="AD25" t="s">
        <v>194</v>
      </c>
    </row>
    <row r="26" spans="1:30" x14ac:dyDescent="0.55000000000000004">
      <c r="A26" t="s">
        <v>197</v>
      </c>
      <c r="B26" t="s">
        <v>55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x14ac:dyDescent="0.55000000000000004">
      <c r="A27" t="s">
        <v>198</v>
      </c>
      <c r="B27" t="s">
        <v>55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x14ac:dyDescent="0.55000000000000004">
      <c r="A28" t="s">
        <v>243</v>
      </c>
      <c r="B28" t="s">
        <v>55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x14ac:dyDescent="0.55000000000000004">
      <c r="A29" t="s">
        <v>296</v>
      </c>
      <c r="B29" t="s">
        <v>55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x14ac:dyDescent="0.55000000000000004">
      <c r="A30" s="86" t="s">
        <v>292</v>
      </c>
      <c r="B30" t="s">
        <v>55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x14ac:dyDescent="0.55000000000000004">
      <c r="A31" s="86" t="s">
        <v>293</v>
      </c>
      <c r="B31" t="s">
        <v>55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4" spans="1:16" x14ac:dyDescent="0.55000000000000004">
      <c r="A34" t="s">
        <v>57</v>
      </c>
      <c r="N34" s="14" t="s">
        <v>242</v>
      </c>
      <c r="O34" s="14" t="s">
        <v>59</v>
      </c>
      <c r="P34" s="15">
        <v>30</v>
      </c>
    </row>
    <row r="35" spans="1:16" x14ac:dyDescent="0.55000000000000004">
      <c r="N35" s="86" t="s">
        <v>304</v>
      </c>
      <c r="O35" s="86" t="s">
        <v>305</v>
      </c>
      <c r="P35" s="91">
        <f>PI()*15^2</f>
        <v>706.85834705770344</v>
      </c>
    </row>
    <row r="36" spans="1:16" x14ac:dyDescent="0.55000000000000004">
      <c r="C36" t="s">
        <v>51</v>
      </c>
      <c r="H36" s="71" t="s">
        <v>196</v>
      </c>
      <c r="I36" s="71">
        <v>1E-3</v>
      </c>
    </row>
    <row r="37" spans="1:16" x14ac:dyDescent="0.55000000000000004">
      <c r="C37" t="s">
        <v>65</v>
      </c>
      <c r="D37" t="s">
        <v>66</v>
      </c>
      <c r="E37" t="s">
        <v>193</v>
      </c>
      <c r="F37" t="s">
        <v>194</v>
      </c>
    </row>
    <row r="38" spans="1:16" x14ac:dyDescent="0.55000000000000004">
      <c r="A38" t="s">
        <v>197</v>
      </c>
      <c r="B38" t="s">
        <v>55</v>
      </c>
      <c r="C38" s="9"/>
      <c r="D38" s="9"/>
      <c r="E38" s="9"/>
      <c r="F38" s="9"/>
    </row>
    <row r="39" spans="1:16" x14ac:dyDescent="0.55000000000000004">
      <c r="A39" t="s">
        <v>198</v>
      </c>
      <c r="B39" t="s">
        <v>55</v>
      </c>
      <c r="C39" s="9"/>
      <c r="D39" s="9"/>
      <c r="E39" s="9"/>
      <c r="F39" s="9"/>
    </row>
    <row r="40" spans="1:16" x14ac:dyDescent="0.55000000000000004">
      <c r="A40" t="s">
        <v>243</v>
      </c>
      <c r="B40" t="s">
        <v>55</v>
      </c>
      <c r="C40" s="9"/>
      <c r="D40" s="9"/>
      <c r="E40" s="9"/>
      <c r="F40" s="9"/>
    </row>
    <row r="41" spans="1:16" x14ac:dyDescent="0.55000000000000004">
      <c r="A41" t="s">
        <v>296</v>
      </c>
      <c r="B41" t="s">
        <v>55</v>
      </c>
      <c r="C41" s="9"/>
      <c r="D41" s="9"/>
      <c r="E41" s="9"/>
      <c r="F41" s="9"/>
    </row>
    <row r="42" spans="1:16" x14ac:dyDescent="0.55000000000000004">
      <c r="A42" s="86" t="s">
        <v>292</v>
      </c>
      <c r="B42" t="s">
        <v>55</v>
      </c>
      <c r="C42" s="9"/>
      <c r="D42" s="9"/>
      <c r="E42" s="9"/>
      <c r="F42" s="9"/>
    </row>
    <row r="43" spans="1:16" x14ac:dyDescent="0.55000000000000004">
      <c r="A43" s="86" t="s">
        <v>293</v>
      </c>
      <c r="B43" t="s">
        <v>55</v>
      </c>
      <c r="C43" s="9"/>
      <c r="D43" s="9"/>
      <c r="E43" s="9"/>
      <c r="F43" s="9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8838B-0149-468D-9DE5-DC1A740D6B1B}">
  <dimension ref="A1:AD41"/>
  <sheetViews>
    <sheetView zoomScale="70" zoomScaleNormal="70" workbookViewId="0"/>
  </sheetViews>
  <sheetFormatPr baseColWidth="10" defaultColWidth="9.15625" defaultRowHeight="14.4" x14ac:dyDescent="0.55000000000000004"/>
  <cols>
    <col min="1" max="1" width="21.83984375" bestFit="1" customWidth="1"/>
    <col min="2" max="2" width="8.26171875" bestFit="1" customWidth="1"/>
    <col min="3" max="3" width="5.3125" bestFit="1" customWidth="1"/>
    <col min="4" max="4" width="4.41796875" bestFit="1" customWidth="1"/>
    <col min="5" max="5" width="8.734375" customWidth="1"/>
    <col min="6" max="6" width="8.9453125" bestFit="1" customWidth="1"/>
    <col min="7" max="7" width="5.3125" bestFit="1" customWidth="1"/>
    <col min="8" max="8" width="4.62890625" bestFit="1" customWidth="1"/>
    <col min="9" max="9" width="8.68359375" bestFit="1" customWidth="1"/>
    <col min="10" max="10" width="8.9453125" bestFit="1" customWidth="1"/>
    <col min="11" max="12" width="5.3125" bestFit="1" customWidth="1"/>
    <col min="13" max="13" width="8.68359375" bestFit="1" customWidth="1"/>
    <col min="14" max="14" width="8.9453125" bestFit="1" customWidth="1"/>
    <col min="15" max="15" width="5.3125" bestFit="1" customWidth="1"/>
    <col min="16" max="16" width="4.41796875" bestFit="1" customWidth="1"/>
    <col min="17" max="17" width="8.68359375" bestFit="1" customWidth="1"/>
    <col min="18" max="18" width="8.9453125" bestFit="1" customWidth="1"/>
    <col min="19" max="19" width="5.3125" bestFit="1" customWidth="1"/>
    <col min="20" max="20" width="4.62890625" bestFit="1" customWidth="1"/>
    <col min="21" max="21" width="8.68359375" bestFit="1" customWidth="1"/>
    <col min="22" max="22" width="8.9453125" bestFit="1" customWidth="1"/>
    <col min="23" max="23" width="5.3125" bestFit="1" customWidth="1"/>
    <col min="24" max="24" width="4.41796875" bestFit="1" customWidth="1"/>
    <col min="25" max="25" width="8.68359375" bestFit="1" customWidth="1"/>
    <col min="26" max="26" width="8.9453125" bestFit="1" customWidth="1"/>
    <col min="27" max="27" width="5.3125" bestFit="1" customWidth="1"/>
    <col min="28" max="28" width="4.41796875" bestFit="1" customWidth="1"/>
    <col min="29" max="29" width="8.68359375" bestFit="1" customWidth="1"/>
    <col min="30" max="30" width="8.9453125" bestFit="1" customWidth="1"/>
  </cols>
  <sheetData>
    <row r="1" spans="1:30" x14ac:dyDescent="0.55000000000000004">
      <c r="A1" t="s">
        <v>146</v>
      </c>
      <c r="C1" s="12"/>
      <c r="D1" s="12"/>
      <c r="E1" s="57" t="s">
        <v>173</v>
      </c>
      <c r="F1" s="12"/>
      <c r="G1" s="12"/>
      <c r="H1" s="57" t="s">
        <v>218</v>
      </c>
      <c r="I1" s="13"/>
      <c r="J1" s="12"/>
      <c r="K1" s="12"/>
      <c r="L1" s="12"/>
      <c r="M1" s="12"/>
      <c r="N1" s="12"/>
      <c r="O1" s="12"/>
      <c r="P1" s="12"/>
      <c r="Q1" s="12"/>
    </row>
    <row r="2" spans="1:30" x14ac:dyDescent="0.55000000000000004">
      <c r="E2" s="12" t="s">
        <v>168</v>
      </c>
      <c r="I2" s="4"/>
    </row>
    <row r="3" spans="1:30" x14ac:dyDescent="0.55000000000000004">
      <c r="E3" s="13" t="s">
        <v>174</v>
      </c>
      <c r="I3" s="4"/>
    </row>
    <row r="4" spans="1:30" x14ac:dyDescent="0.55000000000000004">
      <c r="E4" s="13" t="s">
        <v>175</v>
      </c>
      <c r="I4" s="4"/>
    </row>
    <row r="5" spans="1:30" x14ac:dyDescent="0.55000000000000004">
      <c r="E5" s="13" t="s">
        <v>176</v>
      </c>
      <c r="I5" s="4"/>
    </row>
    <row r="6" spans="1:30" x14ac:dyDescent="0.55000000000000004">
      <c r="E6" s="13" t="s">
        <v>177</v>
      </c>
      <c r="I6" s="4"/>
    </row>
    <row r="7" spans="1:30" x14ac:dyDescent="0.55000000000000004">
      <c r="E7" s="13" t="s">
        <v>178</v>
      </c>
      <c r="I7" s="4"/>
    </row>
    <row r="8" spans="1:30" x14ac:dyDescent="0.55000000000000004">
      <c r="A8" t="s">
        <v>50</v>
      </c>
      <c r="C8" t="s">
        <v>51</v>
      </c>
      <c r="G8" t="s">
        <v>147</v>
      </c>
      <c r="K8" t="s">
        <v>52</v>
      </c>
      <c r="O8" t="s">
        <v>148</v>
      </c>
      <c r="S8" t="s">
        <v>53</v>
      </c>
      <c r="W8" t="s">
        <v>149</v>
      </c>
      <c r="AA8" t="s">
        <v>54</v>
      </c>
    </row>
    <row r="9" spans="1:30" x14ac:dyDescent="0.55000000000000004">
      <c r="C9" t="s">
        <v>65</v>
      </c>
      <c r="D9" t="s">
        <v>66</v>
      </c>
      <c r="E9" s="12" t="s">
        <v>193</v>
      </c>
      <c r="F9" s="12" t="s">
        <v>194</v>
      </c>
      <c r="G9" t="s">
        <v>65</v>
      </c>
      <c r="H9" t="s">
        <v>66</v>
      </c>
      <c r="I9" t="s">
        <v>193</v>
      </c>
      <c r="J9" t="s">
        <v>194</v>
      </c>
      <c r="K9" t="s">
        <v>65</v>
      </c>
      <c r="L9" t="s">
        <v>66</v>
      </c>
      <c r="M9" t="s">
        <v>193</v>
      </c>
      <c r="N9" t="s">
        <v>194</v>
      </c>
      <c r="O9" t="s">
        <v>65</v>
      </c>
      <c r="P9" t="s">
        <v>66</v>
      </c>
      <c r="Q9" t="s">
        <v>193</v>
      </c>
      <c r="R9" t="s">
        <v>194</v>
      </c>
      <c r="S9" t="s">
        <v>65</v>
      </c>
      <c r="T9" t="s">
        <v>66</v>
      </c>
      <c r="U9" t="s">
        <v>193</v>
      </c>
      <c r="V9" t="s">
        <v>194</v>
      </c>
      <c r="W9" t="s">
        <v>65</v>
      </c>
      <c r="X9" t="s">
        <v>66</v>
      </c>
      <c r="Y9" t="s">
        <v>193</v>
      </c>
      <c r="Z9" t="s">
        <v>194</v>
      </c>
      <c r="AA9" t="s">
        <v>65</v>
      </c>
      <c r="AB9" t="s">
        <v>66</v>
      </c>
      <c r="AC9" t="s">
        <v>193</v>
      </c>
      <c r="AD9" t="s">
        <v>194</v>
      </c>
    </row>
    <row r="10" spans="1:30" x14ac:dyDescent="0.55000000000000004">
      <c r="A10" t="s">
        <v>143</v>
      </c>
      <c r="B10" t="s">
        <v>88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</row>
    <row r="11" spans="1:30" x14ac:dyDescent="0.55000000000000004">
      <c r="A11" t="s">
        <v>161</v>
      </c>
      <c r="B11" t="s">
        <v>144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</row>
    <row r="12" spans="1:30" x14ac:dyDescent="0.55000000000000004">
      <c r="A12" t="s">
        <v>162</v>
      </c>
      <c r="B12" t="s">
        <v>144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</row>
    <row r="13" spans="1:30" x14ac:dyDescent="0.55000000000000004">
      <c r="A13" t="s">
        <v>163</v>
      </c>
      <c r="B13" t="s">
        <v>145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</row>
    <row r="14" spans="1:30" x14ac:dyDescent="0.55000000000000004">
      <c r="A14" t="s">
        <v>164</v>
      </c>
      <c r="B14" t="s">
        <v>144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</row>
    <row r="15" spans="1:30" x14ac:dyDescent="0.55000000000000004">
      <c r="A15" t="s">
        <v>165</v>
      </c>
      <c r="B15" t="s">
        <v>144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</row>
    <row r="16" spans="1:30" x14ac:dyDescent="0.55000000000000004">
      <c r="A16" t="s">
        <v>166</v>
      </c>
      <c r="B16" t="s">
        <v>144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</row>
    <row r="17" spans="1:30" x14ac:dyDescent="0.55000000000000004">
      <c r="A17" t="s">
        <v>167</v>
      </c>
      <c r="B17" t="s">
        <v>144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20" spans="1:30" x14ac:dyDescent="0.55000000000000004">
      <c r="C20" t="s">
        <v>51</v>
      </c>
      <c r="G20" t="s">
        <v>147</v>
      </c>
      <c r="K20" t="s">
        <v>52</v>
      </c>
      <c r="O20" t="s">
        <v>148</v>
      </c>
      <c r="S20" t="s">
        <v>53</v>
      </c>
      <c r="W20" t="s">
        <v>149</v>
      </c>
      <c r="AA20" t="s">
        <v>54</v>
      </c>
    </row>
    <row r="21" spans="1:30" x14ac:dyDescent="0.55000000000000004">
      <c r="A21" t="s">
        <v>56</v>
      </c>
      <c r="C21" t="s">
        <v>65</v>
      </c>
      <c r="D21" t="s">
        <v>66</v>
      </c>
      <c r="E21" t="s">
        <v>193</v>
      </c>
      <c r="F21" t="s">
        <v>194</v>
      </c>
      <c r="G21" t="s">
        <v>65</v>
      </c>
      <c r="H21" t="s">
        <v>66</v>
      </c>
      <c r="I21" t="s">
        <v>193</v>
      </c>
      <c r="J21" t="s">
        <v>194</v>
      </c>
      <c r="K21" t="s">
        <v>65</v>
      </c>
      <c r="L21" t="s">
        <v>66</v>
      </c>
      <c r="M21" t="s">
        <v>193</v>
      </c>
      <c r="N21" t="s">
        <v>194</v>
      </c>
      <c r="O21" t="s">
        <v>65</v>
      </c>
      <c r="P21" t="s">
        <v>66</v>
      </c>
      <c r="Q21" t="s">
        <v>193</v>
      </c>
      <c r="R21" t="s">
        <v>194</v>
      </c>
      <c r="S21" t="s">
        <v>65</v>
      </c>
      <c r="T21" t="s">
        <v>66</v>
      </c>
      <c r="U21" t="s">
        <v>193</v>
      </c>
      <c r="V21" t="s">
        <v>194</v>
      </c>
      <c r="W21" t="s">
        <v>65</v>
      </c>
      <c r="X21" t="s">
        <v>66</v>
      </c>
      <c r="Y21" t="s">
        <v>193</v>
      </c>
      <c r="Z21" t="s">
        <v>194</v>
      </c>
      <c r="AA21" t="s">
        <v>65</v>
      </c>
      <c r="AB21" t="s">
        <v>66</v>
      </c>
      <c r="AC21" t="s">
        <v>193</v>
      </c>
      <c r="AD21" t="s">
        <v>194</v>
      </c>
    </row>
    <row r="22" spans="1:30" x14ac:dyDescent="0.55000000000000004">
      <c r="A22" t="s">
        <v>143</v>
      </c>
      <c r="B22" t="s">
        <v>88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x14ac:dyDescent="0.55000000000000004">
      <c r="A23" t="s">
        <v>161</v>
      </c>
      <c r="B23" t="s">
        <v>144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x14ac:dyDescent="0.55000000000000004">
      <c r="A24" t="s">
        <v>162</v>
      </c>
      <c r="B24" t="s">
        <v>144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x14ac:dyDescent="0.55000000000000004">
      <c r="A25" t="s">
        <v>163</v>
      </c>
      <c r="B25" t="s">
        <v>145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x14ac:dyDescent="0.55000000000000004">
      <c r="A26" t="s">
        <v>164</v>
      </c>
      <c r="B26" t="s">
        <v>144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x14ac:dyDescent="0.55000000000000004">
      <c r="A27" t="s">
        <v>165</v>
      </c>
      <c r="B27" t="s">
        <v>144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x14ac:dyDescent="0.55000000000000004">
      <c r="A28" t="s">
        <v>166</v>
      </c>
      <c r="B28" t="s">
        <v>144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x14ac:dyDescent="0.55000000000000004">
      <c r="A29" t="s">
        <v>167</v>
      </c>
      <c r="B29" t="s">
        <v>144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2" spans="1:30" x14ac:dyDescent="0.55000000000000004">
      <c r="C32" t="s">
        <v>51</v>
      </c>
      <c r="H32" s="71" t="s">
        <v>196</v>
      </c>
      <c r="I32" s="71">
        <v>1E-3</v>
      </c>
    </row>
    <row r="33" spans="1:6" x14ac:dyDescent="0.55000000000000004">
      <c r="A33" t="s">
        <v>57</v>
      </c>
      <c r="C33" t="s">
        <v>65</v>
      </c>
      <c r="D33" t="s">
        <v>66</v>
      </c>
      <c r="E33" t="s">
        <v>193</v>
      </c>
      <c r="F33" t="s">
        <v>194</v>
      </c>
    </row>
    <row r="34" spans="1:6" x14ac:dyDescent="0.55000000000000004">
      <c r="A34" t="s">
        <v>143</v>
      </c>
      <c r="B34" t="s">
        <v>88</v>
      </c>
      <c r="C34" s="9"/>
      <c r="D34" s="9"/>
      <c r="E34" s="9"/>
      <c r="F34" s="9"/>
    </row>
    <row r="35" spans="1:6" x14ac:dyDescent="0.55000000000000004">
      <c r="A35" t="s">
        <v>161</v>
      </c>
      <c r="B35" t="s">
        <v>144</v>
      </c>
      <c r="C35" s="9"/>
      <c r="D35" s="9"/>
      <c r="E35" s="9"/>
      <c r="F35" s="9"/>
    </row>
    <row r="36" spans="1:6" x14ac:dyDescent="0.55000000000000004">
      <c r="A36" t="s">
        <v>162</v>
      </c>
      <c r="B36" t="s">
        <v>144</v>
      </c>
      <c r="C36" s="9"/>
      <c r="D36" s="9"/>
      <c r="E36" s="9"/>
      <c r="F36" s="9"/>
    </row>
    <row r="37" spans="1:6" x14ac:dyDescent="0.55000000000000004">
      <c r="A37" t="s">
        <v>163</v>
      </c>
      <c r="B37" t="s">
        <v>145</v>
      </c>
      <c r="C37" s="9"/>
      <c r="D37" s="9"/>
      <c r="E37" s="9"/>
      <c r="F37" s="9"/>
    </row>
    <row r="38" spans="1:6" x14ac:dyDescent="0.55000000000000004">
      <c r="A38" t="s">
        <v>164</v>
      </c>
      <c r="B38" t="s">
        <v>144</v>
      </c>
      <c r="C38" s="9"/>
      <c r="D38" s="9"/>
      <c r="E38" s="9"/>
      <c r="F38" s="9"/>
    </row>
    <row r="39" spans="1:6" x14ac:dyDescent="0.55000000000000004">
      <c r="A39" t="s">
        <v>165</v>
      </c>
      <c r="B39" t="s">
        <v>144</v>
      </c>
      <c r="C39" s="9"/>
      <c r="D39" s="9"/>
      <c r="E39" s="9"/>
      <c r="F39" s="9"/>
    </row>
    <row r="40" spans="1:6" x14ac:dyDescent="0.55000000000000004">
      <c r="A40" t="s">
        <v>166</v>
      </c>
      <c r="B40" t="s">
        <v>144</v>
      </c>
      <c r="C40" s="9"/>
      <c r="D40" s="9"/>
      <c r="E40" s="9"/>
      <c r="F40" s="9"/>
    </row>
    <row r="41" spans="1:6" x14ac:dyDescent="0.55000000000000004">
      <c r="A41" t="s">
        <v>167</v>
      </c>
      <c r="B41" t="s">
        <v>144</v>
      </c>
      <c r="C41" s="9"/>
      <c r="D41" s="9"/>
      <c r="E41" s="9"/>
      <c r="F41" s="9"/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BB511-F773-42E6-BD04-20A70AB74E99}">
  <sheetPr>
    <pageSetUpPr fitToPage="1"/>
  </sheetPr>
  <dimension ref="A1:P59"/>
  <sheetViews>
    <sheetView zoomScale="70" zoomScaleNormal="70" workbookViewId="0"/>
  </sheetViews>
  <sheetFormatPr baseColWidth="10" defaultColWidth="9.15625" defaultRowHeight="14.4" x14ac:dyDescent="0.55000000000000004"/>
  <cols>
    <col min="1" max="1" width="2.83984375" style="24" customWidth="1"/>
    <col min="2" max="2" width="47.15625" style="24" bestFit="1" customWidth="1"/>
    <col min="3" max="3" width="2.83984375" style="24" customWidth="1"/>
    <col min="4" max="4" width="36.83984375" style="24" bestFit="1" customWidth="1"/>
    <col min="5" max="15" width="9.15625" style="72"/>
    <col min="16" max="16384" width="9.15625" style="24"/>
  </cols>
  <sheetData>
    <row r="1" spans="1:13" ht="15.6" x14ac:dyDescent="0.6">
      <c r="A1" s="83" t="s">
        <v>0</v>
      </c>
      <c r="B1" s="72"/>
      <c r="C1" s="72"/>
      <c r="D1" s="72"/>
    </row>
    <row r="2" spans="1:13" x14ac:dyDescent="0.55000000000000004">
      <c r="A2" s="72"/>
      <c r="B2" s="72"/>
      <c r="C2" s="72"/>
      <c r="D2" s="72"/>
    </row>
    <row r="3" spans="1:13" x14ac:dyDescent="0.55000000000000004">
      <c r="A3" s="75" t="s">
        <v>1</v>
      </c>
      <c r="B3" s="72"/>
      <c r="C3" s="72"/>
      <c r="D3" s="72"/>
      <c r="I3" s="77" t="s">
        <v>2</v>
      </c>
    </row>
    <row r="4" spans="1:13" x14ac:dyDescent="0.55000000000000004">
      <c r="A4" s="72"/>
      <c r="B4" s="72" t="s">
        <v>3</v>
      </c>
      <c r="C4" s="72"/>
      <c r="D4" s="79"/>
      <c r="I4" s="77" t="s">
        <v>4</v>
      </c>
    </row>
    <row r="5" spans="1:13" x14ac:dyDescent="0.55000000000000004">
      <c r="A5" s="72"/>
      <c r="B5" s="72"/>
      <c r="C5" s="72"/>
      <c r="D5" s="72"/>
      <c r="I5" s="77" t="s">
        <v>5</v>
      </c>
    </row>
    <row r="6" spans="1:13" x14ac:dyDescent="0.55000000000000004">
      <c r="A6" s="72"/>
      <c r="B6" s="72" t="s">
        <v>6</v>
      </c>
      <c r="C6" s="72"/>
      <c r="D6" s="82" t="s">
        <v>7</v>
      </c>
    </row>
    <row r="7" spans="1:13" x14ac:dyDescent="0.55000000000000004">
      <c r="A7" s="81"/>
      <c r="B7" s="72" t="s">
        <v>8</v>
      </c>
      <c r="C7" s="81"/>
      <c r="D7" s="72" t="s">
        <v>9</v>
      </c>
      <c r="I7" s="79"/>
      <c r="J7" s="77" t="s">
        <v>73</v>
      </c>
    </row>
    <row r="8" spans="1:13" x14ac:dyDescent="0.55000000000000004">
      <c r="A8" s="80"/>
      <c r="B8" s="72" t="s">
        <v>10</v>
      </c>
      <c r="C8" s="81"/>
      <c r="D8" s="72" t="s">
        <v>11</v>
      </c>
      <c r="I8" s="71"/>
      <c r="J8" s="77"/>
    </row>
    <row r="9" spans="1:13" x14ac:dyDescent="0.55000000000000004">
      <c r="A9" s="72"/>
      <c r="B9" s="72"/>
      <c r="C9" s="80"/>
      <c r="D9" s="72" t="s">
        <v>12</v>
      </c>
    </row>
    <row r="10" spans="1:13" x14ac:dyDescent="0.55000000000000004">
      <c r="A10" s="72"/>
      <c r="B10" s="72"/>
      <c r="C10" s="72"/>
      <c r="D10" s="72"/>
    </row>
    <row r="11" spans="1:13" x14ac:dyDescent="0.55000000000000004">
      <c r="A11" s="78" t="s">
        <v>279</v>
      </c>
      <c r="B11" s="72"/>
      <c r="C11" s="72"/>
      <c r="D11" s="78"/>
      <c r="F11" s="84"/>
      <c r="G11" s="84"/>
      <c r="H11" s="84"/>
      <c r="I11" s="84"/>
      <c r="J11" s="84"/>
      <c r="K11" s="84"/>
      <c r="L11" s="84"/>
      <c r="M11" s="84"/>
    </row>
    <row r="12" spans="1:13" x14ac:dyDescent="0.55000000000000004">
      <c r="A12" s="72"/>
      <c r="B12" s="72" t="s">
        <v>278</v>
      </c>
      <c r="C12" s="72"/>
      <c r="D12" s="79" t="s">
        <v>107</v>
      </c>
      <c r="F12" s="84"/>
      <c r="G12" s="84"/>
      <c r="H12" s="84"/>
      <c r="I12" s="84"/>
      <c r="J12" s="84"/>
      <c r="K12" s="84"/>
      <c r="L12" s="84"/>
      <c r="M12" s="84"/>
    </row>
    <row r="13" spans="1:13" x14ac:dyDescent="0.55000000000000004">
      <c r="A13" s="72"/>
      <c r="B13" s="72" t="s">
        <v>281</v>
      </c>
      <c r="C13" s="72"/>
      <c r="D13" s="79" t="s">
        <v>277</v>
      </c>
      <c r="F13" s="84"/>
      <c r="G13" s="84"/>
      <c r="H13" s="84"/>
      <c r="I13" s="84"/>
      <c r="J13" s="84"/>
      <c r="K13" s="84"/>
      <c r="L13" s="84"/>
      <c r="M13" s="84"/>
    </row>
    <row r="14" spans="1:13" x14ac:dyDescent="0.55000000000000004">
      <c r="A14" s="72"/>
      <c r="B14" s="72" t="s">
        <v>301</v>
      </c>
      <c r="C14" s="72"/>
      <c r="D14" s="88" t="s">
        <v>300</v>
      </c>
      <c r="F14" s="84"/>
      <c r="G14" s="84"/>
      <c r="H14" s="84"/>
      <c r="I14" s="84"/>
      <c r="J14" s="84"/>
      <c r="K14" s="84"/>
      <c r="L14" s="84"/>
      <c r="M14" s="84"/>
    </row>
    <row r="15" spans="1:13" x14ac:dyDescent="0.55000000000000004">
      <c r="A15" s="72"/>
      <c r="B15" s="72" t="s">
        <v>276</v>
      </c>
      <c r="C15" s="72"/>
      <c r="D15" s="79"/>
      <c r="F15" s="84"/>
      <c r="G15" s="84"/>
      <c r="H15" s="84"/>
      <c r="I15" s="84"/>
      <c r="J15" s="84"/>
      <c r="K15" s="84"/>
      <c r="L15" s="84"/>
      <c r="M15" s="84"/>
    </row>
    <row r="16" spans="1:13" x14ac:dyDescent="0.55000000000000004">
      <c r="A16" s="72"/>
      <c r="B16" s="72" t="s">
        <v>248</v>
      </c>
      <c r="C16" s="72"/>
      <c r="D16" s="79"/>
      <c r="F16" s="84"/>
      <c r="G16" s="84"/>
      <c r="H16" s="84"/>
      <c r="I16" s="84"/>
      <c r="J16" s="84"/>
      <c r="K16" s="84"/>
      <c r="L16" s="84"/>
      <c r="M16" s="84"/>
    </row>
    <row r="17" spans="1:13" x14ac:dyDescent="0.55000000000000004">
      <c r="A17" s="72"/>
      <c r="B17" s="72"/>
      <c r="C17" s="72"/>
      <c r="D17" s="72"/>
      <c r="F17" s="84"/>
      <c r="G17" s="84"/>
      <c r="H17" s="84"/>
      <c r="I17" s="84"/>
      <c r="J17" s="84"/>
      <c r="K17" s="84"/>
      <c r="L17" s="84"/>
      <c r="M17" s="84"/>
    </row>
    <row r="18" spans="1:13" x14ac:dyDescent="0.55000000000000004">
      <c r="A18" s="78" t="s">
        <v>108</v>
      </c>
      <c r="B18" s="72"/>
      <c r="C18" s="72"/>
      <c r="D18" s="78"/>
      <c r="F18" s="84"/>
      <c r="G18" s="84"/>
      <c r="H18" s="84"/>
      <c r="I18" s="84"/>
      <c r="J18" s="84"/>
      <c r="K18" s="84"/>
      <c r="L18" s="84"/>
      <c r="M18" s="84"/>
    </row>
    <row r="19" spans="1:13" x14ac:dyDescent="0.55000000000000004">
      <c r="A19" s="72"/>
      <c r="B19" s="72" t="s">
        <v>275</v>
      </c>
      <c r="C19" s="72"/>
      <c r="D19" s="79" t="s">
        <v>274</v>
      </c>
      <c r="F19" s="84"/>
      <c r="G19" s="84"/>
      <c r="H19" s="84"/>
      <c r="I19" s="84"/>
      <c r="J19" s="84"/>
      <c r="K19" s="84"/>
      <c r="L19" s="84"/>
      <c r="M19" s="84"/>
    </row>
    <row r="20" spans="1:13" x14ac:dyDescent="0.55000000000000004">
      <c r="A20" s="72"/>
      <c r="B20" s="72" t="s">
        <v>273</v>
      </c>
      <c r="C20" s="72"/>
      <c r="D20" s="79"/>
      <c r="F20" s="84"/>
      <c r="G20" s="84"/>
      <c r="H20" s="84"/>
      <c r="I20" s="84"/>
      <c r="J20" s="84"/>
      <c r="K20" s="84"/>
      <c r="L20" s="84"/>
      <c r="M20" s="84"/>
    </row>
    <row r="21" spans="1:13" x14ac:dyDescent="0.55000000000000004">
      <c r="A21" s="72"/>
      <c r="B21" s="72" t="s">
        <v>272</v>
      </c>
      <c r="C21" s="72"/>
      <c r="D21" s="79"/>
      <c r="F21" s="84"/>
      <c r="G21" s="84"/>
      <c r="H21" s="84"/>
      <c r="I21" s="84"/>
      <c r="J21" s="84"/>
      <c r="K21" s="84"/>
      <c r="L21" s="84"/>
      <c r="M21" s="84"/>
    </row>
    <row r="22" spans="1:13" x14ac:dyDescent="0.55000000000000004">
      <c r="A22" s="72"/>
      <c r="B22" s="72" t="s">
        <v>249</v>
      </c>
      <c r="C22" s="72"/>
      <c r="D22" s="79"/>
      <c r="F22" s="84"/>
      <c r="G22" s="84"/>
      <c r="H22" s="84"/>
      <c r="I22" s="84"/>
      <c r="J22" s="84"/>
      <c r="K22" s="84"/>
      <c r="L22" s="84"/>
      <c r="M22" s="84"/>
    </row>
    <row r="23" spans="1:13" x14ac:dyDescent="0.55000000000000004">
      <c r="A23" s="72"/>
      <c r="B23" s="72"/>
      <c r="C23" s="72"/>
      <c r="D23" s="72"/>
      <c r="F23" s="84"/>
      <c r="G23" s="84"/>
      <c r="H23" s="84"/>
      <c r="I23" s="84"/>
      <c r="J23" s="84"/>
      <c r="K23" s="84"/>
      <c r="L23" s="84"/>
      <c r="M23" s="84"/>
    </row>
    <row r="24" spans="1:13" x14ac:dyDescent="0.55000000000000004">
      <c r="A24" s="78" t="s">
        <v>271</v>
      </c>
      <c r="B24" s="72"/>
      <c r="C24" s="72"/>
      <c r="D24" s="78"/>
      <c r="F24" s="84"/>
      <c r="G24" s="84"/>
      <c r="H24" s="84"/>
      <c r="I24" s="84"/>
      <c r="J24" s="84"/>
      <c r="K24" s="84"/>
      <c r="L24" s="84"/>
      <c r="M24" s="84"/>
    </row>
    <row r="25" spans="1:13" x14ac:dyDescent="0.55000000000000004">
      <c r="A25" s="75" t="s">
        <v>270</v>
      </c>
      <c r="B25" s="72"/>
      <c r="C25" s="75"/>
      <c r="D25" s="72"/>
      <c r="F25" s="84"/>
      <c r="G25" s="84"/>
      <c r="H25" s="84"/>
      <c r="I25" s="84"/>
      <c r="J25" s="84"/>
      <c r="K25" s="84"/>
      <c r="L25" s="84"/>
      <c r="M25" s="84"/>
    </row>
    <row r="26" spans="1:13" x14ac:dyDescent="0.55000000000000004">
      <c r="A26" s="72"/>
      <c r="B26" s="72" t="s">
        <v>269</v>
      </c>
      <c r="C26" s="72"/>
      <c r="D26" s="79" t="s">
        <v>268</v>
      </c>
    </row>
    <row r="27" spans="1:13" x14ac:dyDescent="0.55000000000000004">
      <c r="A27" s="72"/>
      <c r="B27" s="72" t="s">
        <v>267</v>
      </c>
      <c r="C27" s="72"/>
      <c r="D27" s="79" t="s">
        <v>266</v>
      </c>
    </row>
    <row r="28" spans="1:13" x14ac:dyDescent="0.55000000000000004">
      <c r="A28" s="72"/>
      <c r="B28" s="72" t="s">
        <v>265</v>
      </c>
      <c r="C28" s="72"/>
      <c r="D28" s="79" t="s">
        <v>264</v>
      </c>
    </row>
    <row r="29" spans="1:13" x14ac:dyDescent="0.55000000000000004">
      <c r="A29" s="72"/>
      <c r="B29" s="72" t="s">
        <v>263</v>
      </c>
      <c r="C29" s="72"/>
      <c r="D29" s="79" t="s">
        <v>262</v>
      </c>
    </row>
    <row r="30" spans="1:13" x14ac:dyDescent="0.55000000000000004">
      <c r="A30" s="72"/>
      <c r="B30" s="72"/>
      <c r="C30" s="72"/>
      <c r="D30" s="71"/>
    </row>
    <row r="31" spans="1:13" x14ac:dyDescent="0.55000000000000004">
      <c r="A31" s="75" t="s">
        <v>261</v>
      </c>
      <c r="B31" s="75"/>
      <c r="C31" s="72"/>
      <c r="D31" s="71"/>
    </row>
    <row r="32" spans="1:13" x14ac:dyDescent="0.55000000000000004">
      <c r="A32" s="75"/>
      <c r="B32" s="72" t="s">
        <v>260</v>
      </c>
      <c r="C32" s="72"/>
      <c r="D32" s="79" t="s">
        <v>259</v>
      </c>
    </row>
    <row r="33" spans="1:16" x14ac:dyDescent="0.55000000000000004">
      <c r="A33" s="72"/>
      <c r="B33" s="72"/>
      <c r="C33" s="72"/>
      <c r="D33" s="72"/>
    </row>
    <row r="34" spans="1:16" x14ac:dyDescent="0.55000000000000004">
      <c r="A34" s="78" t="s">
        <v>258</v>
      </c>
      <c r="B34" s="72"/>
      <c r="C34" s="72"/>
      <c r="D34" s="78"/>
    </row>
    <row r="35" spans="1:16" x14ac:dyDescent="0.55000000000000004">
      <c r="A35" s="72"/>
      <c r="B35" s="72" t="s">
        <v>110</v>
      </c>
      <c r="C35" s="72"/>
      <c r="D35" s="79"/>
    </row>
    <row r="36" spans="1:16" x14ac:dyDescent="0.55000000000000004">
      <c r="A36" s="72"/>
      <c r="B36" s="72" t="s">
        <v>109</v>
      </c>
      <c r="C36" s="72"/>
      <c r="D36" s="79"/>
    </row>
    <row r="37" spans="1:16" x14ac:dyDescent="0.55000000000000004">
      <c r="A37" s="72"/>
      <c r="B37" s="72"/>
      <c r="C37" s="72"/>
      <c r="D37" s="71"/>
    </row>
    <row r="38" spans="1:16" x14ac:dyDescent="0.55000000000000004">
      <c r="A38" s="75" t="s">
        <v>257</v>
      </c>
      <c r="B38" s="72"/>
      <c r="C38" s="75"/>
      <c r="D38" s="72"/>
    </row>
    <row r="39" spans="1:16" x14ac:dyDescent="0.55000000000000004">
      <c r="A39" s="75"/>
      <c r="B39" s="72" t="s">
        <v>280</v>
      </c>
      <c r="C39" s="75"/>
      <c r="D39" s="79"/>
    </row>
    <row r="40" spans="1:16" x14ac:dyDescent="0.55000000000000004">
      <c r="A40" s="75"/>
      <c r="B40" s="72" t="s">
        <v>256</v>
      </c>
      <c r="C40" s="75"/>
      <c r="D40" s="79"/>
      <c r="F40" s="25"/>
      <c r="G40" s="26"/>
      <c r="H40" s="26"/>
      <c r="I40" s="26"/>
      <c r="J40" s="27"/>
      <c r="K40" s="24"/>
      <c r="L40" s="25"/>
      <c r="M40" s="26"/>
      <c r="N40" s="26"/>
      <c r="O40" s="26"/>
      <c r="P40" s="27"/>
    </row>
    <row r="41" spans="1:16" x14ac:dyDescent="0.55000000000000004">
      <c r="A41" s="72"/>
      <c r="B41" s="72" t="s">
        <v>255</v>
      </c>
      <c r="C41" s="72"/>
      <c r="D41" s="79"/>
      <c r="F41" s="28"/>
      <c r="G41" s="29"/>
      <c r="H41" s="29"/>
      <c r="I41" s="29"/>
      <c r="J41" s="30"/>
      <c r="K41" s="24"/>
      <c r="L41" s="28"/>
      <c r="M41" s="29"/>
      <c r="N41" s="29"/>
      <c r="O41" s="29"/>
      <c r="P41" s="30"/>
    </row>
    <row r="42" spans="1:16" x14ac:dyDescent="0.55000000000000004">
      <c r="A42" s="72"/>
      <c r="B42" s="72" t="s">
        <v>251</v>
      </c>
      <c r="C42" s="72"/>
      <c r="D42" s="79"/>
      <c r="F42" s="28"/>
      <c r="G42" s="29"/>
      <c r="H42" s="29" t="s">
        <v>112</v>
      </c>
      <c r="I42" s="29"/>
      <c r="J42" s="30"/>
      <c r="K42" s="24"/>
      <c r="L42" s="28"/>
      <c r="M42" s="29"/>
      <c r="N42" s="29" t="s">
        <v>250</v>
      </c>
      <c r="O42" s="29"/>
      <c r="P42" s="30"/>
    </row>
    <row r="43" spans="1:16" x14ac:dyDescent="0.55000000000000004">
      <c r="A43" s="72"/>
      <c r="B43" s="72"/>
      <c r="C43" s="72"/>
      <c r="D43" s="72"/>
      <c r="F43" s="28"/>
      <c r="G43" s="29"/>
      <c r="H43" s="29"/>
      <c r="I43" s="29"/>
      <c r="J43" s="30"/>
      <c r="K43" s="24"/>
      <c r="L43" s="28"/>
      <c r="M43" s="29"/>
      <c r="N43" s="29"/>
      <c r="O43" s="29"/>
      <c r="P43" s="30"/>
    </row>
    <row r="44" spans="1:16" x14ac:dyDescent="0.55000000000000004">
      <c r="A44" s="72"/>
      <c r="B44" s="72"/>
      <c r="C44" s="72"/>
      <c r="D44" s="72"/>
      <c r="F44" s="28"/>
      <c r="G44" s="29"/>
      <c r="H44" s="29"/>
      <c r="I44" s="29"/>
      <c r="J44" s="30"/>
      <c r="K44" s="24"/>
      <c r="L44" s="28"/>
      <c r="M44" s="29"/>
      <c r="N44" s="29"/>
      <c r="O44" s="29"/>
      <c r="P44" s="30"/>
    </row>
    <row r="45" spans="1:16" x14ac:dyDescent="0.55000000000000004">
      <c r="A45" s="78" t="s">
        <v>254</v>
      </c>
      <c r="B45" s="72"/>
      <c r="C45" s="72"/>
      <c r="D45" s="72"/>
      <c r="F45" s="28"/>
      <c r="G45" s="29"/>
      <c r="H45" s="29"/>
      <c r="I45" s="29"/>
      <c r="J45" s="30"/>
      <c r="K45" s="24"/>
      <c r="L45" s="28"/>
      <c r="M45" s="29"/>
      <c r="N45" s="29"/>
      <c r="O45" s="29"/>
      <c r="P45" s="30"/>
    </row>
    <row r="46" spans="1:16" x14ac:dyDescent="0.55000000000000004">
      <c r="A46" s="72"/>
      <c r="B46" s="77" t="s">
        <v>155</v>
      </c>
      <c r="C46" s="72"/>
      <c r="D46" s="76" t="s">
        <v>72</v>
      </c>
      <c r="F46" s="31"/>
      <c r="G46" s="32"/>
      <c r="H46" s="32"/>
      <c r="I46" s="32"/>
      <c r="J46" s="33"/>
      <c r="K46" s="24"/>
      <c r="L46" s="31"/>
      <c r="M46" s="32"/>
      <c r="N46" s="32"/>
      <c r="O46" s="32"/>
      <c r="P46" s="33"/>
    </row>
    <row r="47" spans="1:16" x14ac:dyDescent="0.55000000000000004">
      <c r="A47" s="72"/>
      <c r="B47" s="72"/>
      <c r="C47" s="72"/>
      <c r="D47" s="72"/>
    </row>
    <row r="48" spans="1:16" x14ac:dyDescent="0.55000000000000004">
      <c r="A48" s="75" t="s">
        <v>253</v>
      </c>
      <c r="B48" s="72"/>
      <c r="C48" s="72"/>
      <c r="D48" s="72"/>
    </row>
    <row r="49" spans="1:4" ht="72.3" customHeight="1" x14ac:dyDescent="0.55000000000000004">
      <c r="A49" s="72"/>
      <c r="B49" s="74" t="s">
        <v>71</v>
      </c>
      <c r="C49" s="72"/>
      <c r="D49" s="73"/>
    </row>
    <row r="50" spans="1:4" x14ac:dyDescent="0.55000000000000004">
      <c r="A50" s="72"/>
      <c r="B50" s="72"/>
      <c r="C50" s="72"/>
      <c r="D50" s="72"/>
    </row>
    <row r="51" spans="1:4" x14ac:dyDescent="0.55000000000000004">
      <c r="A51" s="72"/>
      <c r="B51" s="72"/>
      <c r="C51" s="72"/>
      <c r="D51" s="72"/>
    </row>
    <row r="52" spans="1:4" x14ac:dyDescent="0.55000000000000004">
      <c r="A52" s="72"/>
      <c r="B52" s="72"/>
      <c r="C52" s="72"/>
      <c r="D52" s="72"/>
    </row>
    <row r="53" spans="1:4" x14ac:dyDescent="0.55000000000000004">
      <c r="A53" s="72"/>
      <c r="B53" s="72"/>
      <c r="C53" s="72"/>
      <c r="D53" s="72"/>
    </row>
    <row r="54" spans="1:4" x14ac:dyDescent="0.55000000000000004">
      <c r="A54" s="72"/>
      <c r="B54" s="72"/>
      <c r="C54" s="72"/>
      <c r="D54" s="72"/>
    </row>
    <row r="55" spans="1:4" x14ac:dyDescent="0.55000000000000004">
      <c r="A55" s="72"/>
      <c r="B55" s="72"/>
      <c r="C55" s="72"/>
      <c r="D55" s="72"/>
    </row>
    <row r="56" spans="1:4" x14ac:dyDescent="0.55000000000000004">
      <c r="A56" s="72"/>
      <c r="B56" s="72"/>
      <c r="C56" s="72"/>
      <c r="D56" s="72"/>
    </row>
    <row r="57" spans="1:4" x14ac:dyDescent="0.55000000000000004">
      <c r="A57" s="72"/>
      <c r="B57" s="72"/>
      <c r="C57" s="72"/>
      <c r="D57" s="72"/>
    </row>
    <row r="58" spans="1:4" x14ac:dyDescent="0.55000000000000004">
      <c r="A58" s="72"/>
      <c r="B58" s="72"/>
      <c r="C58" s="72"/>
      <c r="D58" s="72"/>
    </row>
    <row r="59" spans="1:4" x14ac:dyDescent="0.55000000000000004">
      <c r="A59" s="72"/>
      <c r="B59" s="72"/>
      <c r="C59" s="72"/>
      <c r="D59" s="72"/>
    </row>
  </sheetData>
  <pageMargins left="0.7" right="0.7" top="0.75" bottom="0.75" header="0.3" footer="0.3"/>
  <pageSetup paperSize="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72"/>
  <sheetViews>
    <sheetView zoomScale="49" zoomScaleNormal="70" workbookViewId="0"/>
  </sheetViews>
  <sheetFormatPr baseColWidth="10" defaultColWidth="9.15625" defaultRowHeight="14.4" x14ac:dyDescent="0.55000000000000004"/>
  <cols>
    <col min="1" max="1" width="2.83984375" customWidth="1"/>
    <col min="2" max="2" width="50.1015625" bestFit="1" customWidth="1"/>
    <col min="3" max="3" width="2.83984375" customWidth="1"/>
    <col min="4" max="4" width="34.41796875" customWidth="1"/>
  </cols>
  <sheetData>
    <row r="1" spans="1:10" ht="15.6" x14ac:dyDescent="0.6">
      <c r="A1" s="3" t="s">
        <v>0</v>
      </c>
    </row>
    <row r="3" spans="1:10" x14ac:dyDescent="0.55000000000000004">
      <c r="A3" s="2" t="s">
        <v>1</v>
      </c>
      <c r="I3" s="4" t="s">
        <v>2</v>
      </c>
    </row>
    <row r="4" spans="1:10" x14ac:dyDescent="0.55000000000000004">
      <c r="B4" t="s">
        <v>3</v>
      </c>
      <c r="D4" s="9"/>
      <c r="I4" s="4" t="s">
        <v>4</v>
      </c>
    </row>
    <row r="5" spans="1:10" x14ac:dyDescent="0.55000000000000004">
      <c r="I5" s="4" t="s">
        <v>5</v>
      </c>
    </row>
    <row r="6" spans="1:10" x14ac:dyDescent="0.55000000000000004">
      <c r="B6" t="s">
        <v>6</v>
      </c>
      <c r="D6" s="5" t="s">
        <v>7</v>
      </c>
    </row>
    <row r="7" spans="1:10" x14ac:dyDescent="0.55000000000000004">
      <c r="A7" s="10"/>
      <c r="B7" t="s">
        <v>8</v>
      </c>
      <c r="C7" s="10"/>
      <c r="D7" t="s">
        <v>9</v>
      </c>
      <c r="I7" s="9"/>
      <c r="J7" s="4" t="s">
        <v>73</v>
      </c>
    </row>
    <row r="8" spans="1:10" x14ac:dyDescent="0.55000000000000004">
      <c r="A8" s="11"/>
      <c r="B8" t="s">
        <v>10</v>
      </c>
      <c r="C8" s="10"/>
      <c r="D8" t="s">
        <v>11</v>
      </c>
      <c r="I8" s="12"/>
      <c r="J8" s="4"/>
    </row>
    <row r="9" spans="1:10" x14ac:dyDescent="0.55000000000000004">
      <c r="C9" s="11"/>
      <c r="D9" t="s">
        <v>12</v>
      </c>
    </row>
    <row r="11" spans="1:10" x14ac:dyDescent="0.55000000000000004">
      <c r="A11" s="1" t="s">
        <v>13</v>
      </c>
      <c r="D11" s="1"/>
    </row>
    <row r="12" spans="1:10" x14ac:dyDescent="0.55000000000000004">
      <c r="B12" t="s">
        <v>15</v>
      </c>
      <c r="D12" s="9" t="s">
        <v>16</v>
      </c>
    </row>
    <row r="13" spans="1:10" x14ac:dyDescent="0.55000000000000004">
      <c r="A13" s="1"/>
      <c r="B13" s="88" t="s">
        <v>315</v>
      </c>
      <c r="D13" s="9"/>
    </row>
    <row r="14" spans="1:10" x14ac:dyDescent="0.55000000000000004">
      <c r="B14" t="s">
        <v>306</v>
      </c>
      <c r="D14" s="9" t="s">
        <v>14</v>
      </c>
    </row>
    <row r="15" spans="1:10" x14ac:dyDescent="0.55000000000000004">
      <c r="B15" t="s">
        <v>77</v>
      </c>
      <c r="D15" s="9" t="s">
        <v>80</v>
      </c>
    </row>
    <row r="16" spans="1:10" x14ac:dyDescent="0.55000000000000004">
      <c r="B16" t="s">
        <v>82</v>
      </c>
      <c r="D16" s="9"/>
    </row>
    <row r="17" spans="1:4" x14ac:dyDescent="0.55000000000000004">
      <c r="B17" s="72" t="s">
        <v>302</v>
      </c>
      <c r="D17" s="9"/>
    </row>
    <row r="19" spans="1:4" x14ac:dyDescent="0.55000000000000004">
      <c r="A19" s="1" t="s">
        <v>17</v>
      </c>
      <c r="D19" s="1"/>
    </row>
    <row r="20" spans="1:4" x14ac:dyDescent="0.55000000000000004">
      <c r="B20" t="s">
        <v>18</v>
      </c>
      <c r="D20" s="9" t="s">
        <v>19</v>
      </c>
    </row>
    <row r="22" spans="1:4" x14ac:dyDescent="0.55000000000000004">
      <c r="A22" s="1" t="s">
        <v>20</v>
      </c>
      <c r="D22" s="1"/>
    </row>
    <row r="23" spans="1:4" x14ac:dyDescent="0.55000000000000004">
      <c r="B23" t="s">
        <v>21</v>
      </c>
      <c r="D23" s="9"/>
    </row>
    <row r="24" spans="1:4" x14ac:dyDescent="0.55000000000000004">
      <c r="B24" t="s">
        <v>22</v>
      </c>
      <c r="D24" s="9" t="s">
        <v>23</v>
      </c>
    </row>
    <row r="26" spans="1:4" x14ac:dyDescent="0.55000000000000004">
      <c r="A26" s="1" t="s">
        <v>24</v>
      </c>
      <c r="D26" s="1"/>
    </row>
    <row r="27" spans="1:4" x14ac:dyDescent="0.55000000000000004">
      <c r="B27" t="s">
        <v>310</v>
      </c>
      <c r="D27" s="9"/>
    </row>
    <row r="28" spans="1:4" x14ac:dyDescent="0.55000000000000004">
      <c r="B28" t="s">
        <v>309</v>
      </c>
      <c r="D28" s="9"/>
    </row>
    <row r="29" spans="1:4" x14ac:dyDescent="0.55000000000000004">
      <c r="B29" t="s">
        <v>323</v>
      </c>
      <c r="D29" s="9" t="s">
        <v>25</v>
      </c>
    </row>
    <row r="30" spans="1:4" x14ac:dyDescent="0.55000000000000004">
      <c r="B30" s="86" t="s">
        <v>324</v>
      </c>
      <c r="D30" s="9"/>
    </row>
    <row r="31" spans="1:4" x14ac:dyDescent="0.55000000000000004">
      <c r="B31" t="s">
        <v>111</v>
      </c>
      <c r="D31" s="9"/>
    </row>
    <row r="32" spans="1:4" x14ac:dyDescent="0.55000000000000004">
      <c r="D32" s="9"/>
    </row>
    <row r="33" spans="1:4" x14ac:dyDescent="0.55000000000000004">
      <c r="A33" s="2" t="s">
        <v>26</v>
      </c>
      <c r="C33" s="2"/>
    </row>
    <row r="34" spans="1:4" x14ac:dyDescent="0.55000000000000004">
      <c r="B34" t="s">
        <v>27</v>
      </c>
      <c r="D34" s="9" t="s">
        <v>28</v>
      </c>
    </row>
    <row r="35" spans="1:4" x14ac:dyDescent="0.55000000000000004">
      <c r="B35" t="s">
        <v>29</v>
      </c>
      <c r="D35" s="9" t="s">
        <v>30</v>
      </c>
    </row>
    <row r="36" spans="1:4" x14ac:dyDescent="0.55000000000000004">
      <c r="B36" t="s">
        <v>31</v>
      </c>
      <c r="D36" s="9" t="s">
        <v>32</v>
      </c>
    </row>
    <row r="37" spans="1:4" x14ac:dyDescent="0.55000000000000004">
      <c r="B37" s="86" t="s">
        <v>311</v>
      </c>
      <c r="D37" s="9"/>
    </row>
    <row r="38" spans="1:4" x14ac:dyDescent="0.55000000000000004">
      <c r="B38" t="s">
        <v>33</v>
      </c>
      <c r="D38" s="9" t="s">
        <v>34</v>
      </c>
    </row>
    <row r="39" spans="1:4" x14ac:dyDescent="0.55000000000000004">
      <c r="B39" t="s">
        <v>326</v>
      </c>
      <c r="D39" s="9" t="s">
        <v>35</v>
      </c>
    </row>
    <row r="40" spans="1:4" x14ac:dyDescent="0.55000000000000004">
      <c r="B40" s="86" t="s">
        <v>328</v>
      </c>
      <c r="D40" s="9" t="s">
        <v>312</v>
      </c>
    </row>
    <row r="41" spans="1:4" x14ac:dyDescent="0.55000000000000004">
      <c r="B41" s="86" t="s">
        <v>327</v>
      </c>
      <c r="D41" s="9" t="s">
        <v>329</v>
      </c>
    </row>
    <row r="42" spans="1:4" x14ac:dyDescent="0.55000000000000004">
      <c r="D42" s="9"/>
    </row>
    <row r="43" spans="1:4" x14ac:dyDescent="0.55000000000000004">
      <c r="A43" s="2" t="s">
        <v>75</v>
      </c>
      <c r="B43" s="2" t="s">
        <v>76</v>
      </c>
      <c r="D43" s="12"/>
    </row>
    <row r="44" spans="1:4" x14ac:dyDescent="0.55000000000000004">
      <c r="A44" s="2"/>
      <c r="B44" t="s">
        <v>77</v>
      </c>
      <c r="D44" s="9" t="s">
        <v>78</v>
      </c>
    </row>
    <row r="47" spans="1:4" x14ac:dyDescent="0.55000000000000004">
      <c r="A47" s="1" t="s">
        <v>36</v>
      </c>
      <c r="D47" s="1"/>
    </row>
    <row r="48" spans="1:4" x14ac:dyDescent="0.55000000000000004">
      <c r="B48" t="s">
        <v>313</v>
      </c>
      <c r="D48" s="9"/>
    </row>
    <row r="49" spans="1:4" x14ac:dyDescent="0.55000000000000004">
      <c r="B49" t="s">
        <v>37</v>
      </c>
      <c r="D49" s="9"/>
    </row>
    <row r="50" spans="1:4" x14ac:dyDescent="0.55000000000000004">
      <c r="B50" s="12" t="s">
        <v>170</v>
      </c>
      <c r="D50" s="9"/>
    </row>
    <row r="51" spans="1:4" x14ac:dyDescent="0.55000000000000004">
      <c r="A51" s="2" t="s">
        <v>38</v>
      </c>
      <c r="C51" s="2"/>
    </row>
    <row r="52" spans="1:4" x14ac:dyDescent="0.55000000000000004">
      <c r="A52" s="2"/>
      <c r="B52" s="86" t="s">
        <v>307</v>
      </c>
      <c r="C52" s="2"/>
      <c r="D52" s="9"/>
    </row>
    <row r="53" spans="1:4" x14ac:dyDescent="0.55000000000000004">
      <c r="A53" s="2"/>
      <c r="B53" t="s">
        <v>79</v>
      </c>
      <c r="C53" s="2"/>
      <c r="D53" s="9"/>
    </row>
    <row r="54" spans="1:4" x14ac:dyDescent="0.55000000000000004">
      <c r="B54" t="s">
        <v>39</v>
      </c>
      <c r="D54" s="9" t="s">
        <v>81</v>
      </c>
    </row>
    <row r="55" spans="1:4" x14ac:dyDescent="0.55000000000000004">
      <c r="B55" s="86" t="s">
        <v>297</v>
      </c>
      <c r="D55" s="9"/>
    </row>
    <row r="56" spans="1:4" x14ac:dyDescent="0.55000000000000004">
      <c r="B56" s="86" t="s">
        <v>298</v>
      </c>
      <c r="D56" s="9"/>
    </row>
    <row r="57" spans="1:4" x14ac:dyDescent="0.55000000000000004">
      <c r="B57" t="s">
        <v>40</v>
      </c>
      <c r="D57" s="9"/>
    </row>
    <row r="58" spans="1:4" x14ac:dyDescent="0.55000000000000004">
      <c r="B58" t="s">
        <v>41</v>
      </c>
      <c r="D58" s="9" t="s">
        <v>42</v>
      </c>
    </row>
    <row r="59" spans="1:4" x14ac:dyDescent="0.55000000000000004">
      <c r="B59" t="s">
        <v>316</v>
      </c>
      <c r="D59" s="9"/>
    </row>
    <row r="60" spans="1:4" x14ac:dyDescent="0.55000000000000004">
      <c r="B60" t="s">
        <v>325</v>
      </c>
      <c r="D60" s="9"/>
    </row>
    <row r="61" spans="1:4" x14ac:dyDescent="0.55000000000000004">
      <c r="B61" s="12" t="s">
        <v>308</v>
      </c>
      <c r="D61" s="9"/>
    </row>
    <row r="63" spans="1:4" x14ac:dyDescent="0.55000000000000004">
      <c r="A63" s="1" t="s">
        <v>43</v>
      </c>
      <c r="B63" s="1"/>
      <c r="C63" s="1"/>
    </row>
    <row r="64" spans="1:4" x14ac:dyDescent="0.55000000000000004">
      <c r="B64" t="s">
        <v>179</v>
      </c>
      <c r="D64" s="9"/>
    </row>
    <row r="65" spans="1:4" x14ac:dyDescent="0.55000000000000004">
      <c r="B65" s="86" t="s">
        <v>314</v>
      </c>
      <c r="D65" s="9"/>
    </row>
    <row r="66" spans="1:4" x14ac:dyDescent="0.55000000000000004">
      <c r="B66" t="s">
        <v>44</v>
      </c>
      <c r="D66" s="9" t="s">
        <v>45</v>
      </c>
    </row>
    <row r="68" spans="1:4" x14ac:dyDescent="0.55000000000000004">
      <c r="A68" s="1" t="s">
        <v>46</v>
      </c>
    </row>
    <row r="69" spans="1:4" x14ac:dyDescent="0.55000000000000004">
      <c r="B69" s="4" t="s">
        <v>47</v>
      </c>
      <c r="D69" s="7" t="s">
        <v>72</v>
      </c>
    </row>
    <row r="71" spans="1:4" x14ac:dyDescent="0.55000000000000004">
      <c r="A71" s="2" t="s">
        <v>70</v>
      </c>
    </row>
    <row r="72" spans="1:4" ht="72.3" customHeight="1" x14ac:dyDescent="0.55000000000000004">
      <c r="B72" s="6" t="s">
        <v>71</v>
      </c>
      <c r="D72" s="8"/>
    </row>
  </sheetData>
  <pageMargins left="0.7" right="0.7" top="0.75" bottom="0.75" header="0.3" footer="0.3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AB246-B379-4071-B02C-21C73B23C880}">
  <dimension ref="A1:AA36"/>
  <sheetViews>
    <sheetView zoomScale="70" zoomScaleNormal="70" workbookViewId="0"/>
  </sheetViews>
  <sheetFormatPr baseColWidth="10" defaultRowHeight="14.4" x14ac:dyDescent="0.55000000000000004"/>
  <cols>
    <col min="1" max="1" width="12.3125" bestFit="1" customWidth="1"/>
    <col min="2" max="2" width="12.15625" bestFit="1" customWidth="1"/>
    <col min="3" max="3" width="12.15625" customWidth="1"/>
    <col min="4" max="4" width="24.83984375" bestFit="1" customWidth="1"/>
  </cols>
  <sheetData>
    <row r="1" spans="1:27" x14ac:dyDescent="0.55000000000000004">
      <c r="A1" s="4" t="s">
        <v>83</v>
      </c>
      <c r="B1" s="53">
        <v>40</v>
      </c>
      <c r="C1" s="16" t="s">
        <v>158</v>
      </c>
      <c r="D1" s="4" t="s">
        <v>84</v>
      </c>
      <c r="E1" s="94" t="s">
        <v>331</v>
      </c>
      <c r="F1" s="94"/>
      <c r="G1" s="86"/>
      <c r="H1" s="86"/>
      <c r="I1" s="86"/>
      <c r="N1" s="4" t="s">
        <v>150</v>
      </c>
      <c r="O1" s="54">
        <v>250</v>
      </c>
    </row>
    <row r="2" spans="1:27" s="4" customFormat="1" x14ac:dyDescent="0.55000000000000004">
      <c r="A2" s="4" t="s">
        <v>299</v>
      </c>
      <c r="B2" s="92" t="s">
        <v>317</v>
      </c>
      <c r="D2" s="4" t="s">
        <v>320</v>
      </c>
      <c r="M2"/>
      <c r="N2" s="4" t="s">
        <v>151</v>
      </c>
      <c r="O2" s="53">
        <f>B1</f>
        <v>40</v>
      </c>
    </row>
    <row r="3" spans="1:27" x14ac:dyDescent="0.55000000000000004">
      <c r="B3" s="93" t="s">
        <v>318</v>
      </c>
      <c r="D3" s="94" t="s">
        <v>319</v>
      </c>
      <c r="E3" s="86"/>
      <c r="N3" s="4" t="s">
        <v>287</v>
      </c>
      <c r="O3" s="85">
        <v>180</v>
      </c>
    </row>
    <row r="4" spans="1:27" x14ac:dyDescent="0.55000000000000004">
      <c r="D4" s="87" t="s">
        <v>330</v>
      </c>
      <c r="E4" s="86"/>
      <c r="N4" s="4" t="s">
        <v>288</v>
      </c>
      <c r="O4" s="54">
        <v>0.14799999999999999</v>
      </c>
    </row>
    <row r="6" spans="1:27" x14ac:dyDescent="0.55000000000000004">
      <c r="A6" s="18" t="s">
        <v>86</v>
      </c>
      <c r="B6" s="49" t="s">
        <v>87</v>
      </c>
      <c r="C6" s="17"/>
      <c r="D6" s="49" t="s">
        <v>221</v>
      </c>
      <c r="E6" s="17"/>
      <c r="M6" s="2" t="s">
        <v>157</v>
      </c>
      <c r="O6" s="47"/>
      <c r="Y6" s="56" t="s">
        <v>290</v>
      </c>
    </row>
    <row r="7" spans="1:27" x14ac:dyDescent="0.55000000000000004">
      <c r="A7" s="18" t="s">
        <v>59</v>
      </c>
      <c r="B7" s="18" t="s">
        <v>85</v>
      </c>
      <c r="C7" s="18" t="s">
        <v>85</v>
      </c>
      <c r="D7" s="18" t="s">
        <v>88</v>
      </c>
      <c r="E7" s="18" t="s">
        <v>88</v>
      </c>
      <c r="M7" t="s">
        <v>152</v>
      </c>
      <c r="N7" t="s">
        <v>153</v>
      </c>
      <c r="O7" t="s">
        <v>154</v>
      </c>
      <c r="Y7" t="s">
        <v>286</v>
      </c>
      <c r="Z7" t="s">
        <v>289</v>
      </c>
    </row>
    <row r="8" spans="1:27" x14ac:dyDescent="0.55000000000000004">
      <c r="A8" s="18">
        <v>0</v>
      </c>
      <c r="B8" s="50">
        <f>40*(A8/180)^0.22/$B$1</f>
        <v>0</v>
      </c>
      <c r="C8" s="51">
        <v>0</v>
      </c>
      <c r="D8" s="89">
        <v>0.28999999999999998</v>
      </c>
      <c r="E8" s="52">
        <v>0</v>
      </c>
      <c r="M8">
        <v>1E-4</v>
      </c>
      <c r="N8" s="48">
        <f>M8*$O$1/$O$2</f>
        <v>6.2500000000000001E-4</v>
      </c>
      <c r="O8" s="48">
        <f>4*$O$1/$O$2/(1+70.8*(M8*$O$1/$O$2)^2)^(5/6)*M8</f>
        <v>2.4999423842731478E-3</v>
      </c>
      <c r="P8" s="9">
        <v>3.0000000000000001E-3</v>
      </c>
      <c r="Y8" s="48">
        <f>M8*$O$3/$O$2</f>
        <v>4.5000000000000004E-4</v>
      </c>
      <c r="Z8" s="48">
        <f>O8*$O$4^2</f>
        <v>5.4758737985119019E-5</v>
      </c>
      <c r="AA8" s="9">
        <v>2.0000000000000001E-4</v>
      </c>
    </row>
    <row r="9" spans="1:27" x14ac:dyDescent="0.55000000000000004">
      <c r="A9" s="18">
        <v>5</v>
      </c>
      <c r="B9" s="50">
        <f t="shared" ref="B9:B36" si="0">40*(A9/180)^0.22/$B$1</f>
        <v>0.4545832715293795</v>
      </c>
      <c r="C9" s="51"/>
      <c r="D9" s="89">
        <v>0.28999999999999998</v>
      </c>
      <c r="E9" s="52"/>
      <c r="M9">
        <v>2.0000000000000001E-4</v>
      </c>
      <c r="N9" s="48">
        <f t="shared" ref="N9:N29" si="1">M9*$O$1/$O$2</f>
        <v>1.25E-3</v>
      </c>
      <c r="O9" s="48">
        <f t="shared" ref="O9:O29" si="2">4*$O$1/$O$2/(1+70.8*(M9*$O$1/$O$2)^2)^(5/6)*M9</f>
        <v>4.9995391092370603E-3</v>
      </c>
      <c r="P9" s="9"/>
      <c r="Y9" s="48">
        <f t="shared" ref="Y9:Y29" si="3">M9*$O$3/$O$2</f>
        <v>9.0000000000000008E-4</v>
      </c>
      <c r="Z9" s="48">
        <f t="shared" ref="Z9:Z29" si="4">O9*$O$4^2</f>
        <v>1.0950990464872855E-4</v>
      </c>
      <c r="AA9" s="9"/>
    </row>
    <row r="10" spans="1:27" x14ac:dyDescent="0.55000000000000004">
      <c r="A10" s="18">
        <v>10</v>
      </c>
      <c r="B10" s="50">
        <f t="shared" si="0"/>
        <v>0.52946840419697794</v>
      </c>
      <c r="C10" s="51"/>
      <c r="D10" s="50">
        <f t="shared" ref="D10:D36" si="5">0.28*(A10/10)^(-0.22)</f>
        <v>0.28000000000000003</v>
      </c>
      <c r="E10" s="52"/>
      <c r="M10">
        <v>5.0000000000000001E-4</v>
      </c>
      <c r="N10" s="48">
        <f t="shared" si="1"/>
        <v>3.1250000000000002E-3</v>
      </c>
      <c r="O10" s="48">
        <f t="shared" si="2"/>
        <v>1.249280241322669E-2</v>
      </c>
      <c r="P10" s="9"/>
      <c r="Y10" s="48">
        <f t="shared" si="3"/>
        <v>2.2499999999999998E-3</v>
      </c>
      <c r="Z10" s="48">
        <f t="shared" si="4"/>
        <v>2.7364234405931738E-4</v>
      </c>
      <c r="AA10" s="9"/>
    </row>
    <row r="11" spans="1:27" x14ac:dyDescent="0.55000000000000004">
      <c r="A11" s="18">
        <v>15</v>
      </c>
      <c r="B11" s="50">
        <f t="shared" si="0"/>
        <v>0.57886877783796831</v>
      </c>
      <c r="C11" s="51"/>
      <c r="D11" s="50">
        <f t="shared" si="5"/>
        <v>0.25610493923832073</v>
      </c>
      <c r="E11" s="52"/>
      <c r="M11">
        <v>1E-3</v>
      </c>
      <c r="N11" s="48">
        <f t="shared" si="1"/>
        <v>6.2500000000000003E-3</v>
      </c>
      <c r="O11" s="48">
        <f t="shared" si="2"/>
        <v>2.4942528500553427E-2</v>
      </c>
      <c r="P11" s="9"/>
      <c r="Y11" s="48">
        <f t="shared" si="3"/>
        <v>4.4999999999999997E-3</v>
      </c>
      <c r="Z11" s="48">
        <f t="shared" si="4"/>
        <v>5.4634114427612218E-4</v>
      </c>
      <c r="AA11" s="9"/>
    </row>
    <row r="12" spans="1:27" x14ac:dyDescent="0.55000000000000004">
      <c r="A12" s="18">
        <v>20</v>
      </c>
      <c r="B12" s="50">
        <f t="shared" si="0"/>
        <v>0.61668963334207616</v>
      </c>
      <c r="C12" s="51"/>
      <c r="D12" s="50">
        <f t="shared" si="5"/>
        <v>0.24039832220257107</v>
      </c>
      <c r="E12" s="52"/>
      <c r="M12">
        <v>2E-3</v>
      </c>
      <c r="N12" s="48">
        <f t="shared" si="1"/>
        <v>1.2500000000000001E-2</v>
      </c>
      <c r="O12" s="48">
        <f t="shared" si="2"/>
        <v>4.9543688370999026E-2</v>
      </c>
      <c r="P12" s="9"/>
      <c r="Y12" s="48">
        <f t="shared" si="3"/>
        <v>8.9999999999999993E-3</v>
      </c>
      <c r="Z12" s="48">
        <f t="shared" si="4"/>
        <v>1.0852049500783625E-3</v>
      </c>
      <c r="AA12" s="9"/>
    </row>
    <row r="13" spans="1:27" x14ac:dyDescent="0.55000000000000004">
      <c r="A13" s="18">
        <v>40</v>
      </c>
      <c r="B13" s="50">
        <f t="shared" si="0"/>
        <v>0.7182791283804334</v>
      </c>
      <c r="C13" s="51"/>
      <c r="D13" s="50">
        <f t="shared" si="5"/>
        <v>0.2063976904207542</v>
      </c>
      <c r="E13" s="52"/>
      <c r="M13">
        <v>5.0000000000000001E-3</v>
      </c>
      <c r="N13" s="48">
        <f t="shared" si="1"/>
        <v>3.125E-2</v>
      </c>
      <c r="O13" s="48">
        <f t="shared" si="2"/>
        <v>0.11822636028100721</v>
      </c>
      <c r="P13" s="9"/>
      <c r="Y13" s="48">
        <f t="shared" si="3"/>
        <v>2.2499999999999999E-2</v>
      </c>
      <c r="Z13" s="48">
        <f t="shared" si="4"/>
        <v>2.5896301955951814E-3</v>
      </c>
      <c r="AA13" s="9"/>
    </row>
    <row r="14" spans="1:27" x14ac:dyDescent="0.55000000000000004">
      <c r="A14" s="18">
        <v>60</v>
      </c>
      <c r="B14" s="50">
        <f t="shared" si="0"/>
        <v>0.7852958890393329</v>
      </c>
      <c r="C14" s="51"/>
      <c r="D14" s="50">
        <f t="shared" si="5"/>
        <v>0.18878381415763204</v>
      </c>
      <c r="E14" s="52"/>
      <c r="M14">
        <v>0.01</v>
      </c>
      <c r="N14" s="48">
        <f t="shared" si="1"/>
        <v>6.25E-2</v>
      </c>
      <c r="O14" s="48">
        <f t="shared" si="2"/>
        <v>0.20397249420811109</v>
      </c>
      <c r="P14" s="9"/>
      <c r="Y14" s="48">
        <f t="shared" si="3"/>
        <v>4.4999999999999998E-2</v>
      </c>
      <c r="Z14" s="48">
        <f t="shared" si="4"/>
        <v>4.4678135131344648E-3</v>
      </c>
      <c r="AA14" s="9"/>
    </row>
    <row r="15" spans="1:27" x14ac:dyDescent="0.55000000000000004">
      <c r="A15" s="18">
        <v>80</v>
      </c>
      <c r="B15" s="50">
        <f t="shared" si="0"/>
        <v>0.83660382528397859</v>
      </c>
      <c r="C15" s="51"/>
      <c r="D15" s="50">
        <f t="shared" si="5"/>
        <v>0.17720592315583922</v>
      </c>
      <c r="E15" s="52"/>
      <c r="M15">
        <v>0.02</v>
      </c>
      <c r="N15" s="48">
        <f t="shared" si="1"/>
        <v>0.125</v>
      </c>
      <c r="O15" s="48">
        <f t="shared" si="2"/>
        <v>0.26876852370755344</v>
      </c>
      <c r="P15" s="9"/>
      <c r="Y15" s="48">
        <f t="shared" si="3"/>
        <v>0.09</v>
      </c>
      <c r="Z15" s="48">
        <f t="shared" si="4"/>
        <v>5.8871057432902498E-3</v>
      </c>
      <c r="AA15" s="9"/>
    </row>
    <row r="16" spans="1:27" x14ac:dyDescent="0.55000000000000004">
      <c r="A16" s="18">
        <v>100</v>
      </c>
      <c r="B16" s="50">
        <f t="shared" si="0"/>
        <v>0.87869883150716321</v>
      </c>
      <c r="C16" s="51"/>
      <c r="D16" s="50">
        <f t="shared" si="5"/>
        <v>0.16871668410082019</v>
      </c>
      <c r="E16" s="52"/>
      <c r="M16">
        <v>0.05</v>
      </c>
      <c r="N16" s="48">
        <f t="shared" si="1"/>
        <v>0.3125</v>
      </c>
      <c r="O16" s="48">
        <f t="shared" si="2"/>
        <v>0.22296863916469556</v>
      </c>
      <c r="P16" s="9"/>
      <c r="Y16" s="48">
        <f t="shared" si="3"/>
        <v>0.22500000000000001</v>
      </c>
      <c r="Z16" s="48">
        <f t="shared" si="4"/>
        <v>4.8839050722634903E-3</v>
      </c>
      <c r="AA16" s="9"/>
    </row>
    <row r="17" spans="1:27" x14ac:dyDescent="0.55000000000000004">
      <c r="A17" s="18">
        <v>120</v>
      </c>
      <c r="B17" s="50">
        <f t="shared" si="0"/>
        <v>0.91466049727971677</v>
      </c>
      <c r="C17" s="51"/>
      <c r="D17" s="50">
        <f t="shared" si="5"/>
        <v>0.16208325779463115</v>
      </c>
      <c r="E17" s="52"/>
      <c r="M17">
        <v>0.1</v>
      </c>
      <c r="N17" s="48">
        <f t="shared" si="1"/>
        <v>0.625</v>
      </c>
      <c r="O17" s="48">
        <f t="shared" si="2"/>
        <v>0.15261265372879085</v>
      </c>
      <c r="P17" s="9"/>
      <c r="Y17" s="48">
        <f t="shared" si="3"/>
        <v>0.45</v>
      </c>
      <c r="Z17" s="48">
        <f t="shared" si="4"/>
        <v>3.3428275672754341E-3</v>
      </c>
      <c r="AA17" s="9"/>
    </row>
    <row r="18" spans="1:27" x14ac:dyDescent="0.55000000000000004">
      <c r="A18" s="18">
        <v>140</v>
      </c>
      <c r="B18" s="50">
        <f t="shared" si="0"/>
        <v>0.94621148841692848</v>
      </c>
      <c r="C18" s="51"/>
      <c r="D18" s="50">
        <f t="shared" si="5"/>
        <v>0.15667866538292341</v>
      </c>
      <c r="E18" s="52"/>
      <c r="M18">
        <v>0.15</v>
      </c>
      <c r="N18" s="48">
        <f t="shared" si="1"/>
        <v>0.9375</v>
      </c>
      <c r="O18" s="48">
        <f t="shared" si="2"/>
        <v>0.11838089673842389</v>
      </c>
      <c r="P18" s="9"/>
      <c r="Y18" s="48">
        <f t="shared" si="3"/>
        <v>0.67500000000000004</v>
      </c>
      <c r="Z18" s="48">
        <f t="shared" si="4"/>
        <v>2.5930151621584366E-3</v>
      </c>
      <c r="AA18" s="9"/>
    </row>
    <row r="19" spans="1:27" x14ac:dyDescent="0.55000000000000004">
      <c r="A19" s="18">
        <v>160</v>
      </c>
      <c r="B19" s="50">
        <f t="shared" si="0"/>
        <v>0.97442057387623782</v>
      </c>
      <c r="C19" s="51"/>
      <c r="D19" s="50">
        <f t="shared" si="5"/>
        <v>0.15214288075364815</v>
      </c>
      <c r="E19" s="52"/>
      <c r="M19">
        <v>0.2</v>
      </c>
      <c r="N19" s="48">
        <f t="shared" si="1"/>
        <v>1.25</v>
      </c>
      <c r="O19" s="48">
        <f t="shared" si="2"/>
        <v>9.8288365074821665E-2</v>
      </c>
      <c r="P19" s="9"/>
      <c r="Y19" s="48">
        <f t="shared" si="3"/>
        <v>0.9</v>
      </c>
      <c r="Z19" s="48">
        <f t="shared" si="4"/>
        <v>2.1529083485988935E-3</v>
      </c>
      <c r="AA19" s="9"/>
    </row>
    <row r="20" spans="1:27" x14ac:dyDescent="0.55000000000000004">
      <c r="A20" s="18">
        <v>180</v>
      </c>
      <c r="B20" s="50">
        <f t="shared" si="0"/>
        <v>1</v>
      </c>
      <c r="C20" s="51"/>
      <c r="D20" s="50">
        <f t="shared" si="5"/>
        <v>0.14825115317515383</v>
      </c>
      <c r="E20" s="52"/>
      <c r="M20">
        <v>0.35</v>
      </c>
      <c r="N20" s="48">
        <f t="shared" si="1"/>
        <v>2.1875</v>
      </c>
      <c r="O20" s="48">
        <f t="shared" si="2"/>
        <v>6.80247399721471E-2</v>
      </c>
      <c r="P20" s="9"/>
      <c r="Y20" s="48">
        <f t="shared" si="3"/>
        <v>1.5749999999999997</v>
      </c>
      <c r="Z20" s="48">
        <f t="shared" si="4"/>
        <v>1.4900139043499097E-3</v>
      </c>
      <c r="AA20" s="9"/>
    </row>
    <row r="21" spans="1:27" x14ac:dyDescent="0.55000000000000004">
      <c r="A21" s="18">
        <v>200</v>
      </c>
      <c r="B21" s="50">
        <f t="shared" si="0"/>
        <v>1.0234500414469794</v>
      </c>
      <c r="C21" s="51"/>
      <c r="D21" s="50">
        <f t="shared" si="5"/>
        <v>0.14485431351935132</v>
      </c>
      <c r="E21" s="52"/>
      <c r="M21">
        <v>0.5</v>
      </c>
      <c r="N21" s="48">
        <f t="shared" si="1"/>
        <v>3.125</v>
      </c>
      <c r="O21" s="48">
        <f t="shared" si="2"/>
        <v>5.3696073612757418E-2</v>
      </c>
      <c r="P21" s="9"/>
      <c r="Y21" s="48">
        <f t="shared" si="3"/>
        <v>2.25</v>
      </c>
      <c r="Z21" s="48">
        <f t="shared" si="4"/>
        <v>1.1761587964138384E-3</v>
      </c>
      <c r="AA21" s="9"/>
    </row>
    <row r="22" spans="1:27" x14ac:dyDescent="0.55000000000000004">
      <c r="A22" s="18">
        <v>220</v>
      </c>
      <c r="B22" s="50">
        <f t="shared" si="0"/>
        <v>1.0451365565477821</v>
      </c>
      <c r="C22" s="51"/>
      <c r="D22" s="50">
        <f t="shared" si="5"/>
        <v>0.14184859600055144</v>
      </c>
      <c r="E22" s="52"/>
      <c r="M22">
        <v>1</v>
      </c>
      <c r="N22" s="48">
        <f t="shared" si="1"/>
        <v>6.25</v>
      </c>
      <c r="O22" s="48">
        <f t="shared" si="2"/>
        <v>3.385697045030707E-2</v>
      </c>
      <c r="P22" s="9"/>
      <c r="Y22" s="48">
        <f t="shared" si="3"/>
        <v>4.5</v>
      </c>
      <c r="Z22" s="48">
        <f t="shared" si="4"/>
        <v>7.4160308074352598E-4</v>
      </c>
      <c r="AA22" s="9"/>
    </row>
    <row r="23" spans="1:27" x14ac:dyDescent="0.55000000000000004">
      <c r="A23" s="18">
        <v>240</v>
      </c>
      <c r="B23" s="50">
        <f t="shared" si="0"/>
        <v>1.0653358013976257</v>
      </c>
      <c r="C23" s="51"/>
      <c r="D23" s="50">
        <f t="shared" si="5"/>
        <v>0.13915908296770044</v>
      </c>
      <c r="E23" s="52"/>
      <c r="M23">
        <v>1.5</v>
      </c>
      <c r="N23" s="48">
        <f t="shared" si="1"/>
        <v>9.375</v>
      </c>
      <c r="O23" s="48">
        <f t="shared" si="2"/>
        <v>2.5842028628923607E-2</v>
      </c>
      <c r="P23" s="9"/>
      <c r="Y23" s="48">
        <f t="shared" si="3"/>
        <v>6.75</v>
      </c>
      <c r="Z23" s="48">
        <f t="shared" si="4"/>
        <v>5.6604379508794255E-4</v>
      </c>
      <c r="AA23" s="9"/>
    </row>
    <row r="24" spans="1:27" x14ac:dyDescent="0.55000000000000004">
      <c r="A24" s="18">
        <v>260</v>
      </c>
      <c r="B24" s="50">
        <f t="shared" si="0"/>
        <v>1.0842618703192977</v>
      </c>
      <c r="C24" s="51"/>
      <c r="D24" s="50">
        <f t="shared" si="5"/>
        <v>0.1367300254978959</v>
      </c>
      <c r="E24" s="52"/>
      <c r="M24">
        <v>2</v>
      </c>
      <c r="N24" s="48">
        <f t="shared" si="1"/>
        <v>12.5</v>
      </c>
      <c r="O24" s="48">
        <f t="shared" si="2"/>
        <v>2.1333374345843495E-2</v>
      </c>
      <c r="P24" s="9"/>
      <c r="Y24" s="48">
        <f t="shared" si="3"/>
        <v>9</v>
      </c>
      <c r="Z24" s="48">
        <f t="shared" si="4"/>
        <v>4.6728623167135584E-4</v>
      </c>
      <c r="AA24" s="9"/>
    </row>
    <row r="25" spans="1:27" x14ac:dyDescent="0.55000000000000004">
      <c r="A25" s="18">
        <v>280</v>
      </c>
      <c r="B25" s="50">
        <f t="shared" si="0"/>
        <v>1.1020843004615049</v>
      </c>
      <c r="C25" s="51"/>
      <c r="D25" s="50">
        <f t="shared" si="5"/>
        <v>0.13451888672497442</v>
      </c>
      <c r="E25" s="52"/>
      <c r="M25">
        <v>3.5</v>
      </c>
      <c r="N25" s="48">
        <f t="shared" si="1"/>
        <v>21.875</v>
      </c>
      <c r="O25" s="48">
        <f t="shared" si="2"/>
        <v>1.469116443613222E-2</v>
      </c>
      <c r="P25" s="9"/>
      <c r="Y25" s="48">
        <f t="shared" si="3"/>
        <v>15.75</v>
      </c>
      <c r="Z25" s="48">
        <f t="shared" si="4"/>
        <v>3.2179526580904008E-4</v>
      </c>
      <c r="AA25" s="9"/>
    </row>
    <row r="26" spans="1:27" x14ac:dyDescent="0.55000000000000004">
      <c r="A26" s="18">
        <v>300</v>
      </c>
      <c r="B26" s="50">
        <f t="shared" si="0"/>
        <v>1.1189398082576132</v>
      </c>
      <c r="C26" s="51"/>
      <c r="D26" s="50">
        <f t="shared" si="5"/>
        <v>0.13249251843672186</v>
      </c>
      <c r="E26" s="52"/>
      <c r="M26">
        <v>5</v>
      </c>
      <c r="N26" s="48">
        <f t="shared" si="1"/>
        <v>31.25</v>
      </c>
      <c r="O26" s="48">
        <f t="shared" si="2"/>
        <v>1.1582270256964551E-2</v>
      </c>
      <c r="P26" s="9"/>
      <c r="Y26" s="48">
        <f t="shared" si="3"/>
        <v>22.5</v>
      </c>
      <c r="Z26" s="48">
        <f t="shared" si="4"/>
        <v>2.5369804770855147E-4</v>
      </c>
      <c r="AA26" s="9"/>
    </row>
    <row r="27" spans="1:27" x14ac:dyDescent="0.55000000000000004">
      <c r="A27" s="18">
        <v>320</v>
      </c>
      <c r="B27" s="50">
        <f t="shared" si="0"/>
        <v>1.1349403697395215</v>
      </c>
      <c r="C27" s="51"/>
      <c r="D27" s="50">
        <f t="shared" si="5"/>
        <v>0.13062461881515305</v>
      </c>
      <c r="E27" s="52"/>
      <c r="M27">
        <v>10</v>
      </c>
      <c r="N27" s="48">
        <f t="shared" si="1"/>
        <v>62.5</v>
      </c>
      <c r="O27" s="48">
        <f t="shared" si="2"/>
        <v>7.2964390067769549E-3</v>
      </c>
      <c r="P27" s="9"/>
      <c r="Y27" s="48">
        <f t="shared" si="3"/>
        <v>45</v>
      </c>
      <c r="Z27" s="48">
        <f t="shared" si="4"/>
        <v>1.5982120000444238E-4</v>
      </c>
      <c r="AA27" s="9"/>
    </row>
    <row r="28" spans="1:27" x14ac:dyDescent="0.55000000000000004">
      <c r="A28" s="18">
        <v>340</v>
      </c>
      <c r="B28" s="50">
        <f t="shared" si="0"/>
        <v>1.1501789381685297</v>
      </c>
      <c r="C28" s="51"/>
      <c r="D28" s="50">
        <f t="shared" si="5"/>
        <v>0.12889399053961062</v>
      </c>
      <c r="E28" s="52"/>
      <c r="M28">
        <v>20</v>
      </c>
      <c r="N28" s="48">
        <f t="shared" si="1"/>
        <v>125</v>
      </c>
      <c r="O28" s="48">
        <f t="shared" si="2"/>
        <v>4.5964789344439642E-3</v>
      </c>
      <c r="P28" s="9"/>
      <c r="Y28" s="48">
        <f t="shared" si="3"/>
        <v>90</v>
      </c>
      <c r="Z28" s="48">
        <f t="shared" si="4"/>
        <v>1.0068127458006057E-4</v>
      </c>
      <c r="AA28" s="9"/>
    </row>
    <row r="29" spans="1:27" x14ac:dyDescent="0.55000000000000004">
      <c r="A29" s="18">
        <v>360</v>
      </c>
      <c r="B29" s="50">
        <f t="shared" si="0"/>
        <v>1.1647335864684558</v>
      </c>
      <c r="C29" s="51"/>
      <c r="D29" s="50">
        <f t="shared" si="5"/>
        <v>0.12728331602822626</v>
      </c>
      <c r="E29" s="52"/>
      <c r="M29">
        <v>50</v>
      </c>
      <c r="N29" s="48">
        <f t="shared" si="1"/>
        <v>312.5</v>
      </c>
      <c r="O29" s="48">
        <f t="shared" si="2"/>
        <v>2.4953542577723182E-3</v>
      </c>
      <c r="P29" s="9"/>
      <c r="Y29" s="48">
        <f t="shared" si="3"/>
        <v>225</v>
      </c>
      <c r="Z29" s="48">
        <f t="shared" si="4"/>
        <v>5.4658239662244847E-5</v>
      </c>
      <c r="AA29" s="9"/>
    </row>
    <row r="30" spans="1:27" x14ac:dyDescent="0.55000000000000004">
      <c r="A30" s="18">
        <v>380</v>
      </c>
      <c r="B30" s="50">
        <f t="shared" si="0"/>
        <v>1.1786705707652649</v>
      </c>
      <c r="C30" s="51"/>
      <c r="D30" s="50">
        <f t="shared" si="5"/>
        <v>0.12577827668921956</v>
      </c>
      <c r="E30" s="52"/>
    </row>
    <row r="31" spans="1:27" x14ac:dyDescent="0.55000000000000004">
      <c r="A31" s="18">
        <v>400</v>
      </c>
      <c r="B31" s="50">
        <f t="shared" si="0"/>
        <v>1.1920466373458301</v>
      </c>
      <c r="C31" s="51"/>
      <c r="D31" s="50">
        <f t="shared" si="5"/>
        <v>0.12436690690663307</v>
      </c>
      <c r="E31" s="52"/>
      <c r="M31" s="2" t="s">
        <v>156</v>
      </c>
    </row>
    <row r="32" spans="1:27" x14ac:dyDescent="0.55000000000000004">
      <c r="A32" s="18">
        <v>420</v>
      </c>
      <c r="B32" s="50">
        <f t="shared" si="0"/>
        <v>1.2049107879253598</v>
      </c>
      <c r="C32" s="51"/>
      <c r="D32" s="50">
        <f t="shared" si="5"/>
        <v>0.12303911182537898</v>
      </c>
      <c r="E32" s="52"/>
    </row>
    <row r="33" spans="1:7" x14ac:dyDescent="0.55000000000000004">
      <c r="A33" s="18">
        <v>440</v>
      </c>
      <c r="B33" s="50">
        <f t="shared" si="0"/>
        <v>1.2173056498571906</v>
      </c>
      <c r="C33" s="51"/>
      <c r="D33" s="50">
        <f t="shared" si="5"/>
        <v>0.12178630173329605</v>
      </c>
      <c r="E33" s="52"/>
    </row>
    <row r="34" spans="1:7" x14ac:dyDescent="0.55000000000000004">
      <c r="A34" s="18">
        <v>460</v>
      </c>
      <c r="B34" s="50">
        <f t="shared" si="0"/>
        <v>1.229268553432185</v>
      </c>
      <c r="C34" s="51"/>
      <c r="D34" s="50">
        <f t="shared" si="5"/>
        <v>0.12060111092993353</v>
      </c>
      <c r="E34" s="52"/>
    </row>
    <row r="35" spans="1:7" x14ac:dyDescent="0.55000000000000004">
      <c r="A35" s="18">
        <v>480</v>
      </c>
      <c r="B35" s="50">
        <f t="shared" si="0"/>
        <v>1.2408323887551032</v>
      </c>
      <c r="C35" s="51"/>
      <c r="D35" s="50">
        <f t="shared" si="5"/>
        <v>0.11947717880244131</v>
      </c>
      <c r="E35" s="52"/>
      <c r="G35" s="4" t="s">
        <v>169</v>
      </c>
    </row>
    <row r="36" spans="1:7" x14ac:dyDescent="0.55000000000000004">
      <c r="A36" s="18">
        <v>500</v>
      </c>
      <c r="B36" s="50">
        <f t="shared" si="0"/>
        <v>1.2520262945035843</v>
      </c>
      <c r="C36" s="51"/>
      <c r="D36" s="50">
        <f t="shared" si="5"/>
        <v>0.11840897737210378</v>
      </c>
      <c r="E36" s="5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2BC82-DC9B-48BF-BF6C-FB284CA83173}">
  <dimension ref="A1:AA36"/>
  <sheetViews>
    <sheetView zoomScale="70" zoomScaleNormal="70" workbookViewId="0"/>
  </sheetViews>
  <sheetFormatPr baseColWidth="10" defaultRowHeight="14.4" x14ac:dyDescent="0.55000000000000004"/>
  <cols>
    <col min="1" max="1" width="12.3125" bestFit="1" customWidth="1"/>
    <col min="2" max="2" width="12.15625" bestFit="1" customWidth="1"/>
    <col min="3" max="3" width="12.15625" customWidth="1"/>
    <col min="4" max="4" width="24.83984375" bestFit="1" customWidth="1"/>
  </cols>
  <sheetData>
    <row r="1" spans="1:27" x14ac:dyDescent="0.55000000000000004">
      <c r="A1" s="4" t="s">
        <v>83</v>
      </c>
      <c r="B1" s="53">
        <v>40</v>
      </c>
      <c r="C1" s="16" t="s">
        <v>158</v>
      </c>
      <c r="D1" s="4" t="s">
        <v>84</v>
      </c>
      <c r="E1" s="94" t="s">
        <v>332</v>
      </c>
      <c r="F1" s="94"/>
      <c r="G1" s="86"/>
      <c r="H1" s="86"/>
      <c r="I1" s="86"/>
      <c r="J1" s="86"/>
      <c r="N1" s="4" t="s">
        <v>150</v>
      </c>
      <c r="O1" s="54">
        <v>250</v>
      </c>
    </row>
    <row r="2" spans="1:27" s="4" customFormat="1" x14ac:dyDescent="0.55000000000000004">
      <c r="A2" s="4" t="s">
        <v>299</v>
      </c>
      <c r="B2" s="93" t="s">
        <v>322</v>
      </c>
      <c r="D2" s="4" t="s">
        <v>74</v>
      </c>
      <c r="M2"/>
      <c r="N2" s="4" t="s">
        <v>151</v>
      </c>
      <c r="O2" s="53">
        <f>B1</f>
        <v>40</v>
      </c>
    </row>
    <row r="3" spans="1:27" x14ac:dyDescent="0.55000000000000004">
      <c r="B3" s="95"/>
      <c r="C3" s="12"/>
      <c r="D3" s="13"/>
      <c r="N3" s="4" t="s">
        <v>287</v>
      </c>
      <c r="O3" s="85">
        <v>180</v>
      </c>
    </row>
    <row r="4" spans="1:27" x14ac:dyDescent="0.55000000000000004">
      <c r="D4" s="87" t="s">
        <v>330</v>
      </c>
      <c r="E4" s="86"/>
      <c r="N4" s="4" t="s">
        <v>288</v>
      </c>
      <c r="O4" s="54">
        <v>0.14799999999999999</v>
      </c>
    </row>
    <row r="6" spans="1:27" x14ac:dyDescent="0.55000000000000004">
      <c r="A6" s="18" t="s">
        <v>86</v>
      </c>
      <c r="B6" s="49" t="s">
        <v>87</v>
      </c>
      <c r="C6" s="17"/>
      <c r="D6" s="49" t="s">
        <v>221</v>
      </c>
      <c r="E6" s="17"/>
      <c r="M6" s="2" t="s">
        <v>157</v>
      </c>
      <c r="O6" s="47"/>
      <c r="Y6" s="56" t="s">
        <v>290</v>
      </c>
    </row>
    <row r="7" spans="1:27" x14ac:dyDescent="0.55000000000000004">
      <c r="A7" s="18" t="s">
        <v>59</v>
      </c>
      <c r="B7" s="18" t="s">
        <v>85</v>
      </c>
      <c r="C7" s="18" t="s">
        <v>85</v>
      </c>
      <c r="D7" s="18" t="s">
        <v>88</v>
      </c>
      <c r="E7" s="18" t="s">
        <v>88</v>
      </c>
      <c r="M7" t="s">
        <v>152</v>
      </c>
      <c r="N7" t="s">
        <v>153</v>
      </c>
      <c r="O7" t="s">
        <v>154</v>
      </c>
      <c r="Y7" t="s">
        <v>286</v>
      </c>
      <c r="Z7" t="s">
        <v>289</v>
      </c>
    </row>
    <row r="8" spans="1:27" x14ac:dyDescent="0.55000000000000004">
      <c r="A8" s="18">
        <v>0</v>
      </c>
      <c r="B8" s="50">
        <f>40*(A8/180)^0.22/$B$1</f>
        <v>0</v>
      </c>
      <c r="C8" s="51">
        <v>0</v>
      </c>
      <c r="D8" s="89">
        <v>0.28999999999999998</v>
      </c>
      <c r="E8" s="52">
        <v>0</v>
      </c>
      <c r="M8">
        <v>1E-4</v>
      </c>
      <c r="N8" s="48">
        <f>M8*$O$1/$O$2</f>
        <v>6.2500000000000001E-4</v>
      </c>
      <c r="O8" s="48">
        <f>4*$O$1/$O$2/(1+70.8*(M8*$O$1/$O$2)^2)^(5/6)*M8</f>
        <v>2.4999423842731478E-3</v>
      </c>
      <c r="P8" s="9">
        <v>3.0000000000000001E-3</v>
      </c>
      <c r="Y8" s="48">
        <f>M8*$O$3/$O$2</f>
        <v>4.5000000000000004E-4</v>
      </c>
      <c r="Z8" s="48">
        <f>O8*$O$4^2</f>
        <v>5.4758737985119019E-5</v>
      </c>
      <c r="AA8" s="9">
        <v>2.0000000000000001E-4</v>
      </c>
    </row>
    <row r="9" spans="1:27" x14ac:dyDescent="0.55000000000000004">
      <c r="A9" s="18">
        <v>5</v>
      </c>
      <c r="B9" s="50">
        <f t="shared" ref="B9:B36" si="0">40*(A9/180)^0.22/$B$1</f>
        <v>0.4545832715293795</v>
      </c>
      <c r="C9" s="51"/>
      <c r="D9" s="89">
        <v>0.28999999999999998</v>
      </c>
      <c r="E9" s="52"/>
      <c r="M9">
        <v>2.0000000000000001E-4</v>
      </c>
      <c r="N9" s="48">
        <f t="shared" ref="N9:N29" si="1">M9*$O$1/$O$2</f>
        <v>1.25E-3</v>
      </c>
      <c r="O9" s="48">
        <f t="shared" ref="O9:O29" si="2">4*$O$1/$O$2/(1+70.8*(M9*$O$1/$O$2)^2)^(5/6)*M9</f>
        <v>4.9995391092370603E-3</v>
      </c>
      <c r="P9" s="9"/>
      <c r="Y9" s="48">
        <f t="shared" ref="Y9:Y29" si="3">M9*$O$3/$O$2</f>
        <v>9.0000000000000008E-4</v>
      </c>
      <c r="Z9" s="48">
        <f t="shared" ref="Z9:Z29" si="4">O9*$O$4^2</f>
        <v>1.0950990464872855E-4</v>
      </c>
      <c r="AA9" s="9"/>
    </row>
    <row r="10" spans="1:27" x14ac:dyDescent="0.55000000000000004">
      <c r="A10" s="18">
        <v>10</v>
      </c>
      <c r="B10" s="50">
        <f t="shared" si="0"/>
        <v>0.52946840419697794</v>
      </c>
      <c r="C10" s="51"/>
      <c r="D10" s="50">
        <f t="shared" ref="D10:D36" si="5">0.28*(A10/10)^(-0.22)</f>
        <v>0.28000000000000003</v>
      </c>
      <c r="E10" s="52"/>
      <c r="M10">
        <v>5.0000000000000001E-4</v>
      </c>
      <c r="N10" s="48">
        <f t="shared" si="1"/>
        <v>3.1250000000000002E-3</v>
      </c>
      <c r="O10" s="48">
        <f t="shared" si="2"/>
        <v>1.249280241322669E-2</v>
      </c>
      <c r="P10" s="9"/>
      <c r="Y10" s="48">
        <f t="shared" si="3"/>
        <v>2.2499999999999998E-3</v>
      </c>
      <c r="Z10" s="48">
        <f t="shared" si="4"/>
        <v>2.7364234405931738E-4</v>
      </c>
      <c r="AA10" s="9"/>
    </row>
    <row r="11" spans="1:27" x14ac:dyDescent="0.55000000000000004">
      <c r="A11" s="18">
        <v>15</v>
      </c>
      <c r="B11" s="50">
        <f t="shared" si="0"/>
        <v>0.57886877783796831</v>
      </c>
      <c r="C11" s="51"/>
      <c r="D11" s="50">
        <f t="shared" si="5"/>
        <v>0.25610493923832073</v>
      </c>
      <c r="E11" s="52"/>
      <c r="M11">
        <v>1E-3</v>
      </c>
      <c r="N11" s="48">
        <f t="shared" si="1"/>
        <v>6.2500000000000003E-3</v>
      </c>
      <c r="O11" s="48">
        <f t="shared" si="2"/>
        <v>2.4942528500553427E-2</v>
      </c>
      <c r="P11" s="9"/>
      <c r="Y11" s="48">
        <f t="shared" si="3"/>
        <v>4.4999999999999997E-3</v>
      </c>
      <c r="Z11" s="48">
        <f t="shared" si="4"/>
        <v>5.4634114427612218E-4</v>
      </c>
      <c r="AA11" s="9"/>
    </row>
    <row r="12" spans="1:27" x14ac:dyDescent="0.55000000000000004">
      <c r="A12" s="18">
        <v>20</v>
      </c>
      <c r="B12" s="50">
        <f t="shared" si="0"/>
        <v>0.61668963334207616</v>
      </c>
      <c r="C12" s="51"/>
      <c r="D12" s="50">
        <f t="shared" si="5"/>
        <v>0.24039832220257107</v>
      </c>
      <c r="E12" s="52"/>
      <c r="M12">
        <v>2E-3</v>
      </c>
      <c r="N12" s="48">
        <f t="shared" si="1"/>
        <v>1.2500000000000001E-2</v>
      </c>
      <c r="O12" s="48">
        <f t="shared" si="2"/>
        <v>4.9543688370999026E-2</v>
      </c>
      <c r="P12" s="9"/>
      <c r="Y12" s="48">
        <f t="shared" si="3"/>
        <v>8.9999999999999993E-3</v>
      </c>
      <c r="Z12" s="48">
        <f t="shared" si="4"/>
        <v>1.0852049500783625E-3</v>
      </c>
      <c r="AA12" s="9"/>
    </row>
    <row r="13" spans="1:27" x14ac:dyDescent="0.55000000000000004">
      <c r="A13" s="18">
        <v>40</v>
      </c>
      <c r="B13" s="50">
        <f t="shared" si="0"/>
        <v>0.7182791283804334</v>
      </c>
      <c r="C13" s="51"/>
      <c r="D13" s="50">
        <f t="shared" si="5"/>
        <v>0.2063976904207542</v>
      </c>
      <c r="E13" s="52"/>
      <c r="M13">
        <v>5.0000000000000001E-3</v>
      </c>
      <c r="N13" s="48">
        <f t="shared" si="1"/>
        <v>3.125E-2</v>
      </c>
      <c r="O13" s="48">
        <f t="shared" si="2"/>
        <v>0.11822636028100721</v>
      </c>
      <c r="P13" s="9"/>
      <c r="Y13" s="48">
        <f t="shared" si="3"/>
        <v>2.2499999999999999E-2</v>
      </c>
      <c r="Z13" s="48">
        <f t="shared" si="4"/>
        <v>2.5896301955951814E-3</v>
      </c>
      <c r="AA13" s="9"/>
    </row>
    <row r="14" spans="1:27" x14ac:dyDescent="0.55000000000000004">
      <c r="A14" s="18">
        <v>60</v>
      </c>
      <c r="B14" s="50">
        <f t="shared" si="0"/>
        <v>0.7852958890393329</v>
      </c>
      <c r="C14" s="51"/>
      <c r="D14" s="50">
        <f t="shared" si="5"/>
        <v>0.18878381415763204</v>
      </c>
      <c r="E14" s="52"/>
      <c r="M14">
        <v>0.01</v>
      </c>
      <c r="N14" s="48">
        <f t="shared" si="1"/>
        <v>6.25E-2</v>
      </c>
      <c r="O14" s="48">
        <f t="shared" si="2"/>
        <v>0.20397249420811109</v>
      </c>
      <c r="P14" s="9"/>
      <c r="Y14" s="48">
        <f t="shared" si="3"/>
        <v>4.4999999999999998E-2</v>
      </c>
      <c r="Z14" s="48">
        <f t="shared" si="4"/>
        <v>4.4678135131344648E-3</v>
      </c>
      <c r="AA14" s="9"/>
    </row>
    <row r="15" spans="1:27" x14ac:dyDescent="0.55000000000000004">
      <c r="A15" s="18">
        <v>80</v>
      </c>
      <c r="B15" s="50">
        <f t="shared" si="0"/>
        <v>0.83660382528397859</v>
      </c>
      <c r="C15" s="51"/>
      <c r="D15" s="50">
        <f t="shared" si="5"/>
        <v>0.17720592315583922</v>
      </c>
      <c r="E15" s="52"/>
      <c r="M15">
        <v>0.02</v>
      </c>
      <c r="N15" s="48">
        <f t="shared" si="1"/>
        <v>0.125</v>
      </c>
      <c r="O15" s="48">
        <f t="shared" si="2"/>
        <v>0.26876852370755344</v>
      </c>
      <c r="P15" s="9"/>
      <c r="Y15" s="48">
        <f t="shared" si="3"/>
        <v>0.09</v>
      </c>
      <c r="Z15" s="48">
        <f t="shared" si="4"/>
        <v>5.8871057432902498E-3</v>
      </c>
      <c r="AA15" s="9"/>
    </row>
    <row r="16" spans="1:27" x14ac:dyDescent="0.55000000000000004">
      <c r="A16" s="18">
        <v>100</v>
      </c>
      <c r="B16" s="50">
        <f t="shared" si="0"/>
        <v>0.87869883150716321</v>
      </c>
      <c r="C16" s="51"/>
      <c r="D16" s="50">
        <f t="shared" si="5"/>
        <v>0.16871668410082019</v>
      </c>
      <c r="E16" s="52"/>
      <c r="M16">
        <v>0.05</v>
      </c>
      <c r="N16" s="48">
        <f t="shared" si="1"/>
        <v>0.3125</v>
      </c>
      <c r="O16" s="48">
        <f t="shared" si="2"/>
        <v>0.22296863916469556</v>
      </c>
      <c r="P16" s="9"/>
      <c r="Y16" s="48">
        <f t="shared" si="3"/>
        <v>0.22500000000000001</v>
      </c>
      <c r="Z16" s="48">
        <f t="shared" si="4"/>
        <v>4.8839050722634903E-3</v>
      </c>
      <c r="AA16" s="9"/>
    </row>
    <row r="17" spans="1:27" x14ac:dyDescent="0.55000000000000004">
      <c r="A17" s="18">
        <v>120</v>
      </c>
      <c r="B17" s="50">
        <f t="shared" si="0"/>
        <v>0.91466049727971677</v>
      </c>
      <c r="C17" s="51"/>
      <c r="D17" s="50">
        <f t="shared" si="5"/>
        <v>0.16208325779463115</v>
      </c>
      <c r="E17" s="52"/>
      <c r="M17">
        <v>0.1</v>
      </c>
      <c r="N17" s="48">
        <f t="shared" si="1"/>
        <v>0.625</v>
      </c>
      <c r="O17" s="48">
        <f t="shared" si="2"/>
        <v>0.15261265372879085</v>
      </c>
      <c r="P17" s="9"/>
      <c r="Y17" s="48">
        <f t="shared" si="3"/>
        <v>0.45</v>
      </c>
      <c r="Z17" s="48">
        <f t="shared" si="4"/>
        <v>3.3428275672754341E-3</v>
      </c>
      <c r="AA17" s="9"/>
    </row>
    <row r="18" spans="1:27" x14ac:dyDescent="0.55000000000000004">
      <c r="A18" s="18">
        <v>140</v>
      </c>
      <c r="B18" s="50">
        <f t="shared" si="0"/>
        <v>0.94621148841692848</v>
      </c>
      <c r="C18" s="51"/>
      <c r="D18" s="50">
        <f t="shared" si="5"/>
        <v>0.15667866538292341</v>
      </c>
      <c r="E18" s="52"/>
      <c r="M18">
        <v>0.15</v>
      </c>
      <c r="N18" s="48">
        <f t="shared" si="1"/>
        <v>0.9375</v>
      </c>
      <c r="O18" s="48">
        <f t="shared" si="2"/>
        <v>0.11838089673842389</v>
      </c>
      <c r="P18" s="9"/>
      <c r="Y18" s="48">
        <f t="shared" si="3"/>
        <v>0.67500000000000004</v>
      </c>
      <c r="Z18" s="48">
        <f t="shared" si="4"/>
        <v>2.5930151621584366E-3</v>
      </c>
      <c r="AA18" s="9"/>
    </row>
    <row r="19" spans="1:27" x14ac:dyDescent="0.55000000000000004">
      <c r="A19" s="18">
        <v>160</v>
      </c>
      <c r="B19" s="50">
        <f t="shared" si="0"/>
        <v>0.97442057387623782</v>
      </c>
      <c r="C19" s="51"/>
      <c r="D19" s="50">
        <f t="shared" si="5"/>
        <v>0.15214288075364815</v>
      </c>
      <c r="E19" s="52"/>
      <c r="M19">
        <v>0.2</v>
      </c>
      <c r="N19" s="48">
        <f t="shared" si="1"/>
        <v>1.25</v>
      </c>
      <c r="O19" s="48">
        <f t="shared" si="2"/>
        <v>9.8288365074821665E-2</v>
      </c>
      <c r="P19" s="9"/>
      <c r="Y19" s="48">
        <f t="shared" si="3"/>
        <v>0.9</v>
      </c>
      <c r="Z19" s="48">
        <f t="shared" si="4"/>
        <v>2.1529083485988935E-3</v>
      </c>
      <c r="AA19" s="9"/>
    </row>
    <row r="20" spans="1:27" x14ac:dyDescent="0.55000000000000004">
      <c r="A20" s="18">
        <v>180</v>
      </c>
      <c r="B20" s="50">
        <f t="shared" si="0"/>
        <v>1</v>
      </c>
      <c r="C20" s="51"/>
      <c r="D20" s="50">
        <f t="shared" si="5"/>
        <v>0.14825115317515383</v>
      </c>
      <c r="E20" s="52"/>
      <c r="M20">
        <v>0.35</v>
      </c>
      <c r="N20" s="48">
        <f t="shared" si="1"/>
        <v>2.1875</v>
      </c>
      <c r="O20" s="48">
        <f t="shared" si="2"/>
        <v>6.80247399721471E-2</v>
      </c>
      <c r="P20" s="9"/>
      <c r="Y20" s="48">
        <f t="shared" si="3"/>
        <v>1.5749999999999997</v>
      </c>
      <c r="Z20" s="48">
        <f t="shared" si="4"/>
        <v>1.4900139043499097E-3</v>
      </c>
      <c r="AA20" s="9"/>
    </row>
    <row r="21" spans="1:27" x14ac:dyDescent="0.55000000000000004">
      <c r="A21" s="18">
        <v>200</v>
      </c>
      <c r="B21" s="50">
        <f t="shared" si="0"/>
        <v>1.0234500414469794</v>
      </c>
      <c r="C21" s="51"/>
      <c r="D21" s="50">
        <f t="shared" si="5"/>
        <v>0.14485431351935132</v>
      </c>
      <c r="E21" s="52"/>
      <c r="M21">
        <v>0.5</v>
      </c>
      <c r="N21" s="48">
        <f t="shared" si="1"/>
        <v>3.125</v>
      </c>
      <c r="O21" s="48">
        <f t="shared" si="2"/>
        <v>5.3696073612757418E-2</v>
      </c>
      <c r="P21" s="9"/>
      <c r="Y21" s="48">
        <f t="shared" si="3"/>
        <v>2.25</v>
      </c>
      <c r="Z21" s="48">
        <f t="shared" si="4"/>
        <v>1.1761587964138384E-3</v>
      </c>
      <c r="AA21" s="9"/>
    </row>
    <row r="22" spans="1:27" x14ac:dyDescent="0.55000000000000004">
      <c r="A22" s="18">
        <v>220</v>
      </c>
      <c r="B22" s="50">
        <f t="shared" si="0"/>
        <v>1.0451365565477821</v>
      </c>
      <c r="C22" s="51"/>
      <c r="D22" s="50">
        <f t="shared" si="5"/>
        <v>0.14184859600055144</v>
      </c>
      <c r="E22" s="52"/>
      <c r="M22">
        <v>1</v>
      </c>
      <c r="N22" s="48">
        <f t="shared" si="1"/>
        <v>6.25</v>
      </c>
      <c r="O22" s="48">
        <f t="shared" si="2"/>
        <v>3.385697045030707E-2</v>
      </c>
      <c r="P22" s="9"/>
      <c r="Y22" s="48">
        <f t="shared" si="3"/>
        <v>4.5</v>
      </c>
      <c r="Z22" s="48">
        <f t="shared" si="4"/>
        <v>7.4160308074352598E-4</v>
      </c>
      <c r="AA22" s="9"/>
    </row>
    <row r="23" spans="1:27" x14ac:dyDescent="0.55000000000000004">
      <c r="A23" s="18">
        <v>240</v>
      </c>
      <c r="B23" s="50">
        <f t="shared" si="0"/>
        <v>1.0653358013976257</v>
      </c>
      <c r="C23" s="51"/>
      <c r="D23" s="50">
        <f t="shared" si="5"/>
        <v>0.13915908296770044</v>
      </c>
      <c r="E23" s="52"/>
      <c r="M23">
        <v>1.5</v>
      </c>
      <c r="N23" s="48">
        <f t="shared" si="1"/>
        <v>9.375</v>
      </c>
      <c r="O23" s="48">
        <f t="shared" si="2"/>
        <v>2.5842028628923607E-2</v>
      </c>
      <c r="P23" s="9"/>
      <c r="Y23" s="48">
        <f t="shared" si="3"/>
        <v>6.75</v>
      </c>
      <c r="Z23" s="48">
        <f t="shared" si="4"/>
        <v>5.6604379508794255E-4</v>
      </c>
      <c r="AA23" s="9"/>
    </row>
    <row r="24" spans="1:27" x14ac:dyDescent="0.55000000000000004">
      <c r="A24" s="18">
        <v>260</v>
      </c>
      <c r="B24" s="50">
        <f t="shared" si="0"/>
        <v>1.0842618703192977</v>
      </c>
      <c r="C24" s="51"/>
      <c r="D24" s="50">
        <f t="shared" si="5"/>
        <v>0.1367300254978959</v>
      </c>
      <c r="E24" s="52"/>
      <c r="M24">
        <v>2</v>
      </c>
      <c r="N24" s="48">
        <f t="shared" si="1"/>
        <v>12.5</v>
      </c>
      <c r="O24" s="48">
        <f t="shared" si="2"/>
        <v>2.1333374345843495E-2</v>
      </c>
      <c r="P24" s="9"/>
      <c r="Y24" s="48">
        <f t="shared" si="3"/>
        <v>9</v>
      </c>
      <c r="Z24" s="48">
        <f t="shared" si="4"/>
        <v>4.6728623167135584E-4</v>
      </c>
      <c r="AA24" s="9"/>
    </row>
    <row r="25" spans="1:27" x14ac:dyDescent="0.55000000000000004">
      <c r="A25" s="18">
        <v>280</v>
      </c>
      <c r="B25" s="50">
        <f t="shared" si="0"/>
        <v>1.1020843004615049</v>
      </c>
      <c r="C25" s="51"/>
      <c r="D25" s="50">
        <f t="shared" si="5"/>
        <v>0.13451888672497442</v>
      </c>
      <c r="E25" s="52"/>
      <c r="M25">
        <v>3.5</v>
      </c>
      <c r="N25" s="48">
        <f t="shared" si="1"/>
        <v>21.875</v>
      </c>
      <c r="O25" s="48">
        <f t="shared" si="2"/>
        <v>1.469116443613222E-2</v>
      </c>
      <c r="P25" s="9"/>
      <c r="Y25" s="48">
        <f t="shared" si="3"/>
        <v>15.75</v>
      </c>
      <c r="Z25" s="48">
        <f t="shared" si="4"/>
        <v>3.2179526580904008E-4</v>
      </c>
      <c r="AA25" s="9"/>
    </row>
    <row r="26" spans="1:27" x14ac:dyDescent="0.55000000000000004">
      <c r="A26" s="18">
        <v>300</v>
      </c>
      <c r="B26" s="50">
        <f t="shared" si="0"/>
        <v>1.1189398082576132</v>
      </c>
      <c r="C26" s="51"/>
      <c r="D26" s="50">
        <f t="shared" si="5"/>
        <v>0.13249251843672186</v>
      </c>
      <c r="E26" s="52"/>
      <c r="M26">
        <v>5</v>
      </c>
      <c r="N26" s="48">
        <f t="shared" si="1"/>
        <v>31.25</v>
      </c>
      <c r="O26" s="48">
        <f t="shared" si="2"/>
        <v>1.1582270256964551E-2</v>
      </c>
      <c r="P26" s="9"/>
      <c r="Y26" s="48">
        <f t="shared" si="3"/>
        <v>22.5</v>
      </c>
      <c r="Z26" s="48">
        <f t="shared" si="4"/>
        <v>2.5369804770855147E-4</v>
      </c>
      <c r="AA26" s="9"/>
    </row>
    <row r="27" spans="1:27" x14ac:dyDescent="0.55000000000000004">
      <c r="A27" s="18">
        <v>320</v>
      </c>
      <c r="B27" s="50">
        <f t="shared" si="0"/>
        <v>1.1349403697395215</v>
      </c>
      <c r="C27" s="51"/>
      <c r="D27" s="50">
        <f t="shared" si="5"/>
        <v>0.13062461881515305</v>
      </c>
      <c r="E27" s="52"/>
      <c r="M27">
        <v>10</v>
      </c>
      <c r="N27" s="48">
        <f t="shared" si="1"/>
        <v>62.5</v>
      </c>
      <c r="O27" s="48">
        <f t="shared" si="2"/>
        <v>7.2964390067769549E-3</v>
      </c>
      <c r="P27" s="9"/>
      <c r="Y27" s="48">
        <f t="shared" si="3"/>
        <v>45</v>
      </c>
      <c r="Z27" s="48">
        <f t="shared" si="4"/>
        <v>1.5982120000444238E-4</v>
      </c>
      <c r="AA27" s="9"/>
    </row>
    <row r="28" spans="1:27" x14ac:dyDescent="0.55000000000000004">
      <c r="A28" s="18">
        <v>340</v>
      </c>
      <c r="B28" s="50">
        <f t="shared" si="0"/>
        <v>1.1501789381685297</v>
      </c>
      <c r="C28" s="51"/>
      <c r="D28" s="50">
        <f t="shared" si="5"/>
        <v>0.12889399053961062</v>
      </c>
      <c r="E28" s="52"/>
      <c r="M28">
        <v>20</v>
      </c>
      <c r="N28" s="48">
        <f t="shared" si="1"/>
        <v>125</v>
      </c>
      <c r="O28" s="48">
        <f t="shared" si="2"/>
        <v>4.5964789344439642E-3</v>
      </c>
      <c r="P28" s="9"/>
      <c r="Y28" s="48">
        <f t="shared" si="3"/>
        <v>90</v>
      </c>
      <c r="Z28" s="48">
        <f t="shared" si="4"/>
        <v>1.0068127458006057E-4</v>
      </c>
      <c r="AA28" s="9"/>
    </row>
    <row r="29" spans="1:27" x14ac:dyDescent="0.55000000000000004">
      <c r="A29" s="18">
        <v>360</v>
      </c>
      <c r="B29" s="50">
        <f t="shared" si="0"/>
        <v>1.1647335864684558</v>
      </c>
      <c r="C29" s="51"/>
      <c r="D29" s="50">
        <f t="shared" si="5"/>
        <v>0.12728331602822626</v>
      </c>
      <c r="E29" s="52"/>
      <c r="M29">
        <v>50</v>
      </c>
      <c r="N29" s="48">
        <f t="shared" si="1"/>
        <v>312.5</v>
      </c>
      <c r="O29" s="48">
        <f t="shared" si="2"/>
        <v>2.4953542577723182E-3</v>
      </c>
      <c r="P29" s="9"/>
      <c r="Y29" s="48">
        <f t="shared" si="3"/>
        <v>225</v>
      </c>
      <c r="Z29" s="48">
        <f t="shared" si="4"/>
        <v>5.4658239662244847E-5</v>
      </c>
      <c r="AA29" s="9"/>
    </row>
    <row r="30" spans="1:27" x14ac:dyDescent="0.55000000000000004">
      <c r="A30" s="18">
        <v>380</v>
      </c>
      <c r="B30" s="50">
        <f t="shared" si="0"/>
        <v>1.1786705707652649</v>
      </c>
      <c r="C30" s="51"/>
      <c r="D30" s="50">
        <f t="shared" si="5"/>
        <v>0.12577827668921956</v>
      </c>
      <c r="E30" s="52"/>
    </row>
    <row r="31" spans="1:27" x14ac:dyDescent="0.55000000000000004">
      <c r="A31" s="18">
        <v>400</v>
      </c>
      <c r="B31" s="50">
        <f t="shared" si="0"/>
        <v>1.1920466373458301</v>
      </c>
      <c r="C31" s="51"/>
      <c r="D31" s="50">
        <f t="shared" si="5"/>
        <v>0.12436690690663307</v>
      </c>
      <c r="E31" s="52"/>
      <c r="M31" s="2" t="s">
        <v>156</v>
      </c>
    </row>
    <row r="32" spans="1:27" x14ac:dyDescent="0.55000000000000004">
      <c r="A32" s="18">
        <v>420</v>
      </c>
      <c r="B32" s="50">
        <f t="shared" si="0"/>
        <v>1.2049107879253598</v>
      </c>
      <c r="C32" s="51"/>
      <c r="D32" s="50">
        <f t="shared" si="5"/>
        <v>0.12303911182537898</v>
      </c>
      <c r="E32" s="52"/>
    </row>
    <row r="33" spans="1:7" x14ac:dyDescent="0.55000000000000004">
      <c r="A33" s="18">
        <v>440</v>
      </c>
      <c r="B33" s="50">
        <f t="shared" si="0"/>
        <v>1.2173056498571906</v>
      </c>
      <c r="C33" s="51"/>
      <c r="D33" s="50">
        <f t="shared" si="5"/>
        <v>0.12178630173329605</v>
      </c>
      <c r="E33" s="52"/>
    </row>
    <row r="34" spans="1:7" x14ac:dyDescent="0.55000000000000004">
      <c r="A34" s="18">
        <v>460</v>
      </c>
      <c r="B34" s="50">
        <f t="shared" si="0"/>
        <v>1.229268553432185</v>
      </c>
      <c r="C34" s="51"/>
      <c r="D34" s="50">
        <f t="shared" si="5"/>
        <v>0.12060111092993353</v>
      </c>
      <c r="E34" s="52"/>
    </row>
    <row r="35" spans="1:7" x14ac:dyDescent="0.55000000000000004">
      <c r="A35" s="18">
        <v>480</v>
      </c>
      <c r="B35" s="50">
        <f t="shared" si="0"/>
        <v>1.2408323887551032</v>
      </c>
      <c r="C35" s="51"/>
      <c r="D35" s="50">
        <f t="shared" si="5"/>
        <v>0.11947717880244131</v>
      </c>
      <c r="E35" s="52"/>
      <c r="G35" s="4" t="s">
        <v>169</v>
      </c>
    </row>
    <row r="36" spans="1:7" x14ac:dyDescent="0.55000000000000004">
      <c r="A36" s="18">
        <v>500</v>
      </c>
      <c r="B36" s="50">
        <f t="shared" si="0"/>
        <v>1.2520262945035843</v>
      </c>
      <c r="C36" s="51"/>
      <c r="D36" s="50">
        <f t="shared" si="5"/>
        <v>0.11840897737210378</v>
      </c>
      <c r="E36" s="5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6F342-A9FA-4F01-A1B2-0A7E02255BF5}">
  <dimension ref="A1:T55"/>
  <sheetViews>
    <sheetView zoomScale="70" zoomScaleNormal="70" workbookViewId="0"/>
  </sheetViews>
  <sheetFormatPr baseColWidth="10" defaultRowHeight="14.4" x14ac:dyDescent="0.55000000000000004"/>
  <cols>
    <col min="4" max="4" width="11.5234375" bestFit="1" customWidth="1"/>
    <col min="12" max="12" width="15.41796875" customWidth="1"/>
    <col min="13" max="13" width="15.41796875" style="18" customWidth="1"/>
    <col min="14" max="15" width="15.41796875" customWidth="1"/>
    <col min="16" max="16" width="30.5234375" bestFit="1" customWidth="1"/>
    <col min="17" max="17" width="2.83984375" customWidth="1"/>
    <col min="18" max="18" width="12" customWidth="1"/>
  </cols>
  <sheetData>
    <row r="1" spans="1:16" x14ac:dyDescent="0.55000000000000004">
      <c r="A1" s="2" t="s">
        <v>50</v>
      </c>
      <c r="C1" s="17" t="s">
        <v>89</v>
      </c>
      <c r="D1" s="17"/>
      <c r="E1" s="17"/>
      <c r="F1" s="17" t="s">
        <v>90</v>
      </c>
      <c r="G1" s="17"/>
      <c r="H1" s="17"/>
      <c r="I1" s="17" t="s">
        <v>91</v>
      </c>
      <c r="J1" s="17"/>
      <c r="K1" s="17"/>
      <c r="L1" s="17" t="s">
        <v>92</v>
      </c>
      <c r="M1" s="17"/>
      <c r="N1" s="17"/>
      <c r="O1" s="17"/>
    </row>
    <row r="2" spans="1:16" x14ac:dyDescent="0.55000000000000004">
      <c r="A2" s="18" t="s">
        <v>93</v>
      </c>
      <c r="B2" s="18" t="s">
        <v>94</v>
      </c>
      <c r="C2" s="18" t="s">
        <v>95</v>
      </c>
      <c r="D2" s="18" t="s">
        <v>96</v>
      </c>
      <c r="E2" s="18" t="s">
        <v>97</v>
      </c>
      <c r="F2" s="18" t="s">
        <v>95</v>
      </c>
      <c r="G2" s="18" t="s">
        <v>96</v>
      </c>
      <c r="H2" s="18" t="s">
        <v>97</v>
      </c>
      <c r="I2" s="18" t="s">
        <v>95</v>
      </c>
      <c r="J2" s="18" t="s">
        <v>96</v>
      </c>
      <c r="K2" s="18" t="s">
        <v>97</v>
      </c>
      <c r="L2" s="18" t="s">
        <v>98</v>
      </c>
      <c r="M2" s="18" t="s">
        <v>99</v>
      </c>
      <c r="N2" s="18" t="s">
        <v>100</v>
      </c>
      <c r="O2" s="18" t="s">
        <v>101</v>
      </c>
    </row>
    <row r="3" spans="1:16" x14ac:dyDescent="0.55000000000000004">
      <c r="A3" s="18" t="s">
        <v>88</v>
      </c>
      <c r="B3" s="18" t="s">
        <v>59</v>
      </c>
      <c r="C3" s="18" t="s">
        <v>59</v>
      </c>
      <c r="D3" s="18" t="s">
        <v>59</v>
      </c>
      <c r="E3" s="18" t="s">
        <v>102</v>
      </c>
      <c r="F3" s="18" t="s">
        <v>59</v>
      </c>
      <c r="G3" s="18" t="s">
        <v>59</v>
      </c>
      <c r="H3" s="18" t="s">
        <v>102</v>
      </c>
      <c r="I3" s="18" t="s">
        <v>59</v>
      </c>
      <c r="J3" s="18" t="s">
        <v>59</v>
      </c>
      <c r="K3" s="18" t="s">
        <v>102</v>
      </c>
      <c r="L3" s="18" t="s">
        <v>103</v>
      </c>
      <c r="M3" s="18" t="s">
        <v>104</v>
      </c>
      <c r="N3" s="18" t="s">
        <v>59</v>
      </c>
      <c r="O3" s="18" t="s">
        <v>59</v>
      </c>
    </row>
    <row r="4" spans="1:16" x14ac:dyDescent="0.55000000000000004">
      <c r="A4" s="18">
        <v>50</v>
      </c>
      <c r="B4" s="19">
        <v>180</v>
      </c>
      <c r="C4" s="20">
        <v>0</v>
      </c>
      <c r="D4" s="20">
        <v>-1.0619E-2</v>
      </c>
      <c r="E4" s="20">
        <v>0</v>
      </c>
      <c r="F4" s="20">
        <v>1.0564E-2</v>
      </c>
      <c r="G4" s="20">
        <v>0</v>
      </c>
      <c r="H4" s="20">
        <v>0</v>
      </c>
      <c r="I4" s="20">
        <v>0</v>
      </c>
      <c r="J4" s="20">
        <v>0</v>
      </c>
      <c r="K4" s="20">
        <v>6.3688957055211702E-4</v>
      </c>
      <c r="L4" s="21">
        <v>692762</v>
      </c>
      <c r="M4" s="21">
        <v>99300000</v>
      </c>
      <c r="N4" s="19">
        <v>0</v>
      </c>
      <c r="O4" s="19">
        <v>0</v>
      </c>
    </row>
    <row r="5" spans="1:16" x14ac:dyDescent="0.55000000000000004">
      <c r="A5" s="18">
        <v>49</v>
      </c>
      <c r="B5" s="19">
        <v>176.4</v>
      </c>
      <c r="C5" s="20">
        <v>0</v>
      </c>
      <c r="D5" s="20">
        <v>-1.0336E-2</v>
      </c>
      <c r="E5" s="20">
        <v>0</v>
      </c>
      <c r="F5" s="20">
        <v>1.0287000000000001E-2</v>
      </c>
      <c r="G5" s="20">
        <v>0</v>
      </c>
      <c r="H5" s="20">
        <v>0</v>
      </c>
      <c r="I5" s="20">
        <v>0</v>
      </c>
      <c r="J5" s="20">
        <v>0</v>
      </c>
      <c r="K5" s="20">
        <v>6.3656441717788409E-4</v>
      </c>
      <c r="L5" s="21">
        <v>692762</v>
      </c>
      <c r="M5" s="21">
        <v>99300000</v>
      </c>
      <c r="N5" s="19">
        <v>0</v>
      </c>
      <c r="O5" s="19">
        <v>0</v>
      </c>
    </row>
    <row r="6" spans="1:16" x14ac:dyDescent="0.55000000000000004">
      <c r="A6" s="18">
        <v>48</v>
      </c>
      <c r="B6" s="19">
        <v>172.8</v>
      </c>
      <c r="C6" s="20">
        <v>0</v>
      </c>
      <c r="D6" s="20">
        <v>-1.0051000000000001E-2</v>
      </c>
      <c r="E6" s="20">
        <v>0</v>
      </c>
      <c r="F6" s="20">
        <v>1.0008E-2</v>
      </c>
      <c r="G6" s="20">
        <v>0</v>
      </c>
      <c r="H6" s="20">
        <v>0</v>
      </c>
      <c r="I6" s="20">
        <v>0</v>
      </c>
      <c r="J6" s="20">
        <v>0</v>
      </c>
      <c r="K6" s="20">
        <v>6.3541491766224301E-4</v>
      </c>
      <c r="L6" s="21">
        <v>692762</v>
      </c>
      <c r="M6" s="21">
        <v>99300000</v>
      </c>
      <c r="N6" s="19">
        <v>0</v>
      </c>
      <c r="O6" s="19">
        <v>0</v>
      </c>
    </row>
    <row r="7" spans="1:16" x14ac:dyDescent="0.55000000000000004">
      <c r="A7" s="18">
        <v>47</v>
      </c>
      <c r="B7" s="19">
        <v>169.2</v>
      </c>
      <c r="C7" s="20">
        <v>0</v>
      </c>
      <c r="D7" s="20">
        <v>-9.7669999999999996E-3</v>
      </c>
      <c r="E7" s="20">
        <v>0</v>
      </c>
      <c r="F7" s="20">
        <v>9.7300000000000008E-3</v>
      </c>
      <c r="G7" s="20">
        <v>0</v>
      </c>
      <c r="H7" s="20">
        <v>0</v>
      </c>
      <c r="I7" s="20">
        <v>0</v>
      </c>
      <c r="J7" s="20">
        <v>0</v>
      </c>
      <c r="K7" s="20">
        <v>6.3352147239265294E-4</v>
      </c>
      <c r="L7" s="21">
        <v>692762</v>
      </c>
      <c r="M7" s="21">
        <v>99300000</v>
      </c>
      <c r="N7" s="19">
        <v>0</v>
      </c>
      <c r="O7" s="19">
        <v>0</v>
      </c>
    </row>
    <row r="8" spans="1:16" x14ac:dyDescent="0.55000000000000004">
      <c r="A8" s="18">
        <v>46</v>
      </c>
      <c r="B8" s="19">
        <v>165.6</v>
      </c>
      <c r="C8" s="20">
        <v>0</v>
      </c>
      <c r="D8" s="20">
        <v>-9.4819999999999991E-3</v>
      </c>
      <c r="E8" s="20">
        <v>0</v>
      </c>
      <c r="F8" s="20">
        <v>9.4510000000000011E-3</v>
      </c>
      <c r="G8" s="20">
        <v>0</v>
      </c>
      <c r="H8" s="20">
        <v>0</v>
      </c>
      <c r="I8" s="20">
        <v>0</v>
      </c>
      <c r="J8" s="20">
        <v>0</v>
      </c>
      <c r="K8" s="20">
        <v>6.3096609622217698E-4</v>
      </c>
      <c r="L8" s="21">
        <v>692762</v>
      </c>
      <c r="M8" s="21">
        <v>99300000</v>
      </c>
      <c r="N8" s="19">
        <v>0</v>
      </c>
      <c r="O8" s="19">
        <v>0</v>
      </c>
    </row>
    <row r="9" spans="1:16" x14ac:dyDescent="0.55000000000000004">
      <c r="A9" s="18">
        <v>45</v>
      </c>
      <c r="B9" s="19">
        <v>162</v>
      </c>
      <c r="C9" s="20">
        <v>0</v>
      </c>
      <c r="D9" s="20">
        <v>-9.1979999999999996E-3</v>
      </c>
      <c r="E9" s="20">
        <v>0</v>
      </c>
      <c r="F9" s="20">
        <v>9.1709999999999986E-3</v>
      </c>
      <c r="G9" s="20">
        <v>0</v>
      </c>
      <c r="H9" s="20">
        <v>0</v>
      </c>
      <c r="I9" s="20">
        <v>0</v>
      </c>
      <c r="J9" s="20">
        <v>0</v>
      </c>
      <c r="K9" s="20">
        <v>6.278840813690429E-4</v>
      </c>
      <c r="L9" s="21">
        <v>692762</v>
      </c>
      <c r="M9" s="21">
        <v>99300000</v>
      </c>
      <c r="N9" s="19">
        <v>0</v>
      </c>
      <c r="O9" s="19">
        <v>0</v>
      </c>
    </row>
    <row r="10" spans="1:16" x14ac:dyDescent="0.55000000000000004">
      <c r="A10" s="18">
        <v>44</v>
      </c>
      <c r="B10" s="19">
        <v>158.4</v>
      </c>
      <c r="C10" s="20">
        <v>0</v>
      </c>
      <c r="D10" s="20">
        <v>-8.9130000000000008E-3</v>
      </c>
      <c r="E10" s="20">
        <v>0</v>
      </c>
      <c r="F10" s="20">
        <v>8.8909999999999996E-3</v>
      </c>
      <c r="G10" s="20">
        <v>0</v>
      </c>
      <c r="H10" s="20">
        <v>0</v>
      </c>
      <c r="I10" s="20">
        <v>0</v>
      </c>
      <c r="J10" s="20">
        <v>0</v>
      </c>
      <c r="K10" s="20">
        <v>6.2417339360673098E-4</v>
      </c>
      <c r="L10" s="21">
        <v>692762</v>
      </c>
      <c r="M10" s="21">
        <v>99300000</v>
      </c>
      <c r="N10" s="19">
        <v>0</v>
      </c>
      <c r="O10" s="19">
        <v>0</v>
      </c>
    </row>
    <row r="11" spans="1:16" x14ac:dyDescent="0.55000000000000004">
      <c r="A11" s="18">
        <v>43</v>
      </c>
      <c r="B11" s="19">
        <v>154.80000000000001</v>
      </c>
      <c r="C11" s="20">
        <v>0</v>
      </c>
      <c r="D11" s="20">
        <v>-8.6280000000000003E-3</v>
      </c>
      <c r="E11" s="20">
        <v>0</v>
      </c>
      <c r="F11" s="20">
        <v>8.6110000000000006E-3</v>
      </c>
      <c r="G11" s="20">
        <v>0</v>
      </c>
      <c r="H11" s="20">
        <v>0</v>
      </c>
      <c r="I11" s="20">
        <v>0</v>
      </c>
      <c r="J11" s="20">
        <v>0</v>
      </c>
      <c r="K11" s="20">
        <v>6.19860187277979E-4</v>
      </c>
      <c r="L11" s="21">
        <v>692762</v>
      </c>
      <c r="M11" s="21">
        <v>99300000</v>
      </c>
      <c r="N11" s="19">
        <v>0</v>
      </c>
      <c r="O11" s="19">
        <v>0</v>
      </c>
    </row>
    <row r="12" spans="1:16" x14ac:dyDescent="0.55000000000000004">
      <c r="A12" s="18">
        <v>42</v>
      </c>
      <c r="B12" s="19">
        <v>151.19999999999999</v>
      </c>
      <c r="C12" s="20">
        <v>0</v>
      </c>
      <c r="D12" s="20">
        <v>-8.3429999999999997E-3</v>
      </c>
      <c r="E12" s="20">
        <v>0</v>
      </c>
      <c r="F12" s="20">
        <v>8.3309999999999999E-3</v>
      </c>
      <c r="G12" s="20">
        <v>0</v>
      </c>
      <c r="H12" s="20">
        <v>0</v>
      </c>
      <c r="I12" s="20">
        <v>0</v>
      </c>
      <c r="J12" s="20">
        <v>0</v>
      </c>
      <c r="K12" s="20">
        <v>6.1491443332257795E-4</v>
      </c>
      <c r="L12" s="21">
        <v>692762</v>
      </c>
      <c r="M12" s="21">
        <v>99300000</v>
      </c>
      <c r="N12" s="19">
        <v>0</v>
      </c>
      <c r="O12" s="19">
        <v>0</v>
      </c>
    </row>
    <row r="13" spans="1:16" x14ac:dyDescent="0.55000000000000004">
      <c r="A13" s="18">
        <v>41</v>
      </c>
      <c r="B13" s="19">
        <v>147.6</v>
      </c>
      <c r="C13" s="20">
        <v>0</v>
      </c>
      <c r="D13" s="20">
        <v>-8.0589999999999985E-3</v>
      </c>
      <c r="E13" s="20">
        <v>0</v>
      </c>
      <c r="F13" s="20">
        <v>8.0510000000000009E-3</v>
      </c>
      <c r="G13" s="20">
        <v>0</v>
      </c>
      <c r="H13" s="20">
        <v>0</v>
      </c>
      <c r="I13" s="20">
        <v>0</v>
      </c>
      <c r="J13" s="20">
        <v>0</v>
      </c>
      <c r="K13" s="20">
        <v>6.0940813690665992E-4</v>
      </c>
      <c r="L13" s="21">
        <v>692762</v>
      </c>
      <c r="M13" s="21">
        <v>99300000</v>
      </c>
      <c r="N13" s="19">
        <v>0</v>
      </c>
      <c r="O13" s="19">
        <v>0</v>
      </c>
    </row>
    <row r="14" spans="1:16" x14ac:dyDescent="0.55000000000000004">
      <c r="A14" s="18">
        <v>40</v>
      </c>
      <c r="B14" s="19">
        <v>144</v>
      </c>
      <c r="C14" s="20">
        <v>0</v>
      </c>
      <c r="D14" s="20">
        <v>-7.7739999999999997E-3</v>
      </c>
      <c r="E14" s="20">
        <v>0</v>
      </c>
      <c r="F14" s="20">
        <v>7.7710000000000001E-3</v>
      </c>
      <c r="G14" s="20">
        <v>0</v>
      </c>
      <c r="H14" s="20">
        <v>0</v>
      </c>
      <c r="I14" s="20">
        <v>0</v>
      </c>
      <c r="J14" s="20">
        <v>0</v>
      </c>
      <c r="K14" s="20">
        <v>6.0318889247660504E-4</v>
      </c>
      <c r="L14" s="21">
        <v>692762</v>
      </c>
      <c r="M14" s="21">
        <v>99300000</v>
      </c>
      <c r="N14" s="19">
        <v>0</v>
      </c>
      <c r="O14" s="19">
        <v>0</v>
      </c>
    </row>
    <row r="15" spans="1:16" x14ac:dyDescent="0.55000000000000004">
      <c r="A15" s="18">
        <v>39</v>
      </c>
      <c r="B15" s="19">
        <v>140.4</v>
      </c>
      <c r="C15" s="20">
        <v>0</v>
      </c>
      <c r="D15" s="20">
        <v>-7.4909999999999994E-3</v>
      </c>
      <c r="E15" s="20">
        <v>0</v>
      </c>
      <c r="F15" s="20">
        <v>7.4920000000000004E-3</v>
      </c>
      <c r="G15" s="20">
        <v>0</v>
      </c>
      <c r="H15" s="20">
        <v>0</v>
      </c>
      <c r="I15" s="20">
        <v>0</v>
      </c>
      <c r="J15" s="20">
        <v>0</v>
      </c>
      <c r="K15" s="20">
        <v>5.9654924120115609E-4</v>
      </c>
      <c r="L15" s="21">
        <v>692762</v>
      </c>
      <c r="M15" s="21">
        <v>99300000</v>
      </c>
      <c r="N15" s="19">
        <v>0</v>
      </c>
      <c r="O15" s="19">
        <v>0</v>
      </c>
      <c r="P15" s="2" t="s">
        <v>240</v>
      </c>
    </row>
    <row r="16" spans="1:16" x14ac:dyDescent="0.55000000000000004">
      <c r="A16" s="18">
        <v>38</v>
      </c>
      <c r="B16" s="19">
        <v>136.80000000000001</v>
      </c>
      <c r="C16" s="20">
        <v>0</v>
      </c>
      <c r="D16" s="20">
        <v>-7.208E-3</v>
      </c>
      <c r="E16" s="20">
        <v>0</v>
      </c>
      <c r="F16" s="20">
        <v>7.2129999999999998E-3</v>
      </c>
      <c r="G16" s="20">
        <v>0</v>
      </c>
      <c r="H16" s="20">
        <v>0</v>
      </c>
      <c r="I16" s="20">
        <v>0</v>
      </c>
      <c r="J16" s="20">
        <v>0</v>
      </c>
      <c r="K16" s="20">
        <v>5.8911753309653404E-4</v>
      </c>
      <c r="L16" s="21">
        <v>692762</v>
      </c>
      <c r="M16" s="21">
        <v>99300000</v>
      </c>
      <c r="N16" s="19">
        <v>0</v>
      </c>
      <c r="O16" s="19">
        <v>0</v>
      </c>
      <c r="P16" s="4" t="s">
        <v>241</v>
      </c>
    </row>
    <row r="17" spans="1:20" x14ac:dyDescent="0.55000000000000004">
      <c r="A17" s="18">
        <v>37</v>
      </c>
      <c r="B17" s="19">
        <v>133.19999999999999</v>
      </c>
      <c r="C17" s="20">
        <v>0</v>
      </c>
      <c r="D17" s="20">
        <v>-6.9259999999999999E-3</v>
      </c>
      <c r="E17" s="20">
        <v>0</v>
      </c>
      <c r="F17" s="20">
        <v>6.9340000000000001E-3</v>
      </c>
      <c r="G17" s="20">
        <v>0</v>
      </c>
      <c r="H17" s="20">
        <v>0</v>
      </c>
      <c r="I17" s="20">
        <v>0</v>
      </c>
      <c r="J17" s="20">
        <v>0</v>
      </c>
      <c r="K17" s="20">
        <v>5.8121892153696402E-4</v>
      </c>
      <c r="L17" s="21">
        <v>692762</v>
      </c>
      <c r="M17" s="21">
        <v>99300000</v>
      </c>
      <c r="N17" s="19">
        <v>0</v>
      </c>
      <c r="O17" s="19">
        <v>0</v>
      </c>
      <c r="P17" t="s">
        <v>224</v>
      </c>
      <c r="R17" s="23">
        <f>0.2603*L4*50</f>
        <v>9016297.4299999978</v>
      </c>
      <c r="S17" t="s">
        <v>227</v>
      </c>
    </row>
    <row r="18" spans="1:20" x14ac:dyDescent="0.55000000000000004">
      <c r="A18" s="18">
        <v>36</v>
      </c>
      <c r="B18" s="19">
        <v>129.6</v>
      </c>
      <c r="C18" s="20">
        <v>0</v>
      </c>
      <c r="D18" s="20">
        <v>-6.646E-3</v>
      </c>
      <c r="E18" s="20">
        <v>0</v>
      </c>
      <c r="F18" s="20">
        <v>6.6569999999999997E-3</v>
      </c>
      <c r="G18" s="20">
        <v>0</v>
      </c>
      <c r="H18" s="20">
        <v>0</v>
      </c>
      <c r="I18" s="20">
        <v>0</v>
      </c>
      <c r="J18" s="20">
        <v>0</v>
      </c>
      <c r="K18" s="20">
        <v>5.72867936712966E-4</v>
      </c>
      <c r="L18" s="21">
        <v>692762</v>
      </c>
      <c r="M18" s="21">
        <v>99300000</v>
      </c>
      <c r="N18" s="19">
        <v>0</v>
      </c>
      <c r="O18" s="19">
        <v>0</v>
      </c>
      <c r="P18" t="s">
        <v>225</v>
      </c>
      <c r="R18" s="23">
        <f>0.2631*L4*50</f>
        <v>9113284.1100000013</v>
      </c>
      <c r="S18" t="s">
        <v>227</v>
      </c>
    </row>
    <row r="19" spans="1:20" x14ac:dyDescent="0.55000000000000004">
      <c r="A19" s="18">
        <v>35</v>
      </c>
      <c r="B19" s="19">
        <v>126</v>
      </c>
      <c r="C19" s="20">
        <v>0</v>
      </c>
      <c r="D19" s="20">
        <v>-6.3659999999999993E-3</v>
      </c>
      <c r="E19" s="20">
        <v>0</v>
      </c>
      <c r="F19" s="20">
        <v>6.3810000000000004E-3</v>
      </c>
      <c r="G19" s="20">
        <v>0</v>
      </c>
      <c r="H19" s="20">
        <v>0</v>
      </c>
      <c r="I19" s="20">
        <v>0</v>
      </c>
      <c r="J19" s="20">
        <v>0</v>
      </c>
      <c r="K19" s="20">
        <v>5.6382789796579204E-4</v>
      </c>
      <c r="L19" s="21">
        <v>692762</v>
      </c>
      <c r="M19" s="21">
        <v>99300000</v>
      </c>
      <c r="N19" s="19">
        <v>0</v>
      </c>
      <c r="O19" s="19">
        <v>0</v>
      </c>
      <c r="P19" t="s">
        <v>226</v>
      </c>
      <c r="R19" s="23">
        <f>L17*50*0.1613</f>
        <v>5587125.5300000003</v>
      </c>
      <c r="S19" t="s">
        <v>227</v>
      </c>
    </row>
    <row r="20" spans="1:20" x14ac:dyDescent="0.55000000000000004">
      <c r="A20" s="18">
        <v>34</v>
      </c>
      <c r="B20" s="19">
        <v>122.4</v>
      </c>
      <c r="C20" s="20">
        <v>0</v>
      </c>
      <c r="D20" s="20">
        <v>-6.0890000000000007E-3</v>
      </c>
      <c r="E20" s="20">
        <v>0</v>
      </c>
      <c r="F20" s="20">
        <v>6.1059999999999994E-3</v>
      </c>
      <c r="G20" s="20">
        <v>0</v>
      </c>
      <c r="H20" s="20">
        <v>0</v>
      </c>
      <c r="I20" s="20">
        <v>0</v>
      </c>
      <c r="J20" s="20">
        <v>0</v>
      </c>
      <c r="K20" s="20">
        <v>5.5414110429449499E-4</v>
      </c>
      <c r="L20" s="21">
        <v>692762</v>
      </c>
      <c r="M20" s="21">
        <v>99300000</v>
      </c>
      <c r="N20" s="19">
        <v>0</v>
      </c>
      <c r="O20" s="19">
        <v>0</v>
      </c>
      <c r="P20" s="2" t="s">
        <v>159</v>
      </c>
      <c r="Q20" s="55" t="s">
        <v>160</v>
      </c>
      <c r="R20" s="2">
        <v>0.01</v>
      </c>
    </row>
    <row r="21" spans="1:20" x14ac:dyDescent="0.55000000000000004">
      <c r="A21" s="18">
        <v>33</v>
      </c>
      <c r="B21" s="19">
        <v>118.8</v>
      </c>
      <c r="C21" s="20">
        <v>0</v>
      </c>
      <c r="D21" s="20">
        <v>-5.8129999999999996E-3</v>
      </c>
      <c r="E21" s="20">
        <v>0</v>
      </c>
      <c r="F21" s="20">
        <v>5.8330000000000005E-3</v>
      </c>
      <c r="G21" s="20">
        <v>0</v>
      </c>
      <c r="H21" s="20">
        <v>0</v>
      </c>
      <c r="I21" s="20">
        <v>0</v>
      </c>
      <c r="J21" s="20">
        <v>0</v>
      </c>
      <c r="K21" s="20">
        <v>5.44041330319681E-4</v>
      </c>
      <c r="L21" s="21">
        <v>692762</v>
      </c>
      <c r="M21" s="21">
        <v>99300000</v>
      </c>
      <c r="N21" s="19">
        <v>0</v>
      </c>
      <c r="O21" s="19">
        <v>0</v>
      </c>
      <c r="P21" s="56"/>
    </row>
    <row r="22" spans="1:20" x14ac:dyDescent="0.55000000000000004">
      <c r="A22" s="18">
        <v>32</v>
      </c>
      <c r="B22" s="19">
        <v>115.2</v>
      </c>
      <c r="C22" s="20">
        <v>0</v>
      </c>
      <c r="D22" s="20">
        <v>-5.5389999999999997E-3</v>
      </c>
      <c r="E22" s="20">
        <v>0</v>
      </c>
      <c r="F22" s="20">
        <v>5.5629999999999994E-3</v>
      </c>
      <c r="G22" s="20">
        <v>0</v>
      </c>
      <c r="H22" s="20">
        <v>0</v>
      </c>
      <c r="I22" s="20">
        <v>0</v>
      </c>
      <c r="J22" s="20">
        <v>0</v>
      </c>
      <c r="K22" s="20">
        <v>5.33285437520167E-4</v>
      </c>
      <c r="L22" s="21">
        <v>692762</v>
      </c>
      <c r="M22" s="21">
        <v>99300000</v>
      </c>
      <c r="N22" s="19">
        <v>0</v>
      </c>
      <c r="O22" s="19">
        <v>0</v>
      </c>
      <c r="P22" s="61" t="s">
        <v>222</v>
      </c>
      <c r="Q22" s="62"/>
      <c r="R22" s="62"/>
      <c r="S22" s="62"/>
    </row>
    <row r="23" spans="1:20" x14ac:dyDescent="0.55000000000000004">
      <c r="A23" s="18">
        <v>31</v>
      </c>
      <c r="B23" s="19">
        <v>111.6</v>
      </c>
      <c r="C23" s="20">
        <v>0</v>
      </c>
      <c r="D23" s="20">
        <v>-5.2680000000000001E-3</v>
      </c>
      <c r="E23" s="20">
        <v>0</v>
      </c>
      <c r="F23" s="20">
        <v>5.2939999999999992E-3</v>
      </c>
      <c r="G23" s="20">
        <v>0</v>
      </c>
      <c r="H23" s="20">
        <v>0</v>
      </c>
      <c r="I23" s="20">
        <v>0</v>
      </c>
      <c r="J23" s="20">
        <v>0</v>
      </c>
      <c r="K23" s="20">
        <v>5.2213270907328503E-4</v>
      </c>
      <c r="L23" s="21">
        <v>692762</v>
      </c>
      <c r="M23" s="21">
        <v>99300000</v>
      </c>
      <c r="N23" s="19">
        <v>0</v>
      </c>
      <c r="O23" s="19">
        <v>0</v>
      </c>
      <c r="P23" s="62"/>
      <c r="Q23" s="62"/>
      <c r="R23" s="62"/>
      <c r="S23" s="62"/>
    </row>
    <row r="24" spans="1:20" x14ac:dyDescent="0.55000000000000004">
      <c r="A24" s="18">
        <v>30</v>
      </c>
      <c r="B24" s="19">
        <v>108</v>
      </c>
      <c r="C24" s="20">
        <v>0</v>
      </c>
      <c r="D24" s="20">
        <v>-5.0000000000000001E-3</v>
      </c>
      <c r="E24" s="20">
        <v>0</v>
      </c>
      <c r="F24" s="20">
        <v>5.0279999999999995E-3</v>
      </c>
      <c r="G24" s="20">
        <v>0</v>
      </c>
      <c r="H24" s="20">
        <v>0</v>
      </c>
      <c r="I24" s="20">
        <v>0</v>
      </c>
      <c r="J24" s="20">
        <v>0</v>
      </c>
      <c r="K24" s="20">
        <v>5.1034291249595597E-4</v>
      </c>
      <c r="L24" s="21">
        <v>692762</v>
      </c>
      <c r="M24" s="21">
        <v>99300000</v>
      </c>
      <c r="N24" s="19">
        <v>0</v>
      </c>
      <c r="O24" s="19">
        <v>0</v>
      </c>
      <c r="P24" s="62" t="s">
        <v>215</v>
      </c>
      <c r="Q24" s="62" t="s">
        <v>202</v>
      </c>
      <c r="R24" s="63">
        <v>732.23379629629642</v>
      </c>
      <c r="S24" s="62" t="s">
        <v>206</v>
      </c>
    </row>
    <row r="25" spans="1:20" x14ac:dyDescent="0.55000000000000004">
      <c r="A25" s="18">
        <v>29</v>
      </c>
      <c r="B25" s="19">
        <v>104.4</v>
      </c>
      <c r="C25" s="20">
        <v>0</v>
      </c>
      <c r="D25" s="20">
        <v>-4.7340000000000004E-3</v>
      </c>
      <c r="E25" s="20">
        <v>0</v>
      </c>
      <c r="F25" s="20">
        <v>4.764E-3</v>
      </c>
      <c r="G25" s="20">
        <v>0</v>
      </c>
      <c r="H25" s="20">
        <v>0</v>
      </c>
      <c r="I25" s="20">
        <v>0</v>
      </c>
      <c r="J25" s="20">
        <v>0</v>
      </c>
      <c r="K25" s="20">
        <v>4.9817985146918299E-4</v>
      </c>
      <c r="L25" s="21">
        <v>692762</v>
      </c>
      <c r="M25" s="21">
        <v>99300000</v>
      </c>
      <c r="N25" s="19">
        <v>0</v>
      </c>
      <c r="O25" s="19">
        <v>0</v>
      </c>
      <c r="P25" s="62" t="s">
        <v>216</v>
      </c>
      <c r="Q25" s="62" t="s">
        <v>203</v>
      </c>
      <c r="R25" s="63">
        <v>685.63657407407413</v>
      </c>
      <c r="S25" s="62" t="s">
        <v>206</v>
      </c>
      <c r="T25" s="12"/>
    </row>
    <row r="26" spans="1:20" x14ac:dyDescent="0.55000000000000004">
      <c r="A26" s="18">
        <v>28</v>
      </c>
      <c r="B26" s="19">
        <v>100.8</v>
      </c>
      <c r="C26" s="20">
        <v>0</v>
      </c>
      <c r="D26" s="20">
        <v>-4.4720000000000003E-3</v>
      </c>
      <c r="E26" s="20">
        <v>0</v>
      </c>
      <c r="F26" s="20">
        <v>4.5039999999999993E-3</v>
      </c>
      <c r="G26" s="20">
        <v>0</v>
      </c>
      <c r="H26" s="20">
        <v>0</v>
      </c>
      <c r="I26" s="20">
        <v>0</v>
      </c>
      <c r="J26" s="20">
        <v>0</v>
      </c>
      <c r="K26" s="20">
        <v>4.8538230545687797E-4</v>
      </c>
      <c r="L26" s="21">
        <v>692762</v>
      </c>
      <c r="M26" s="21">
        <v>99300000</v>
      </c>
      <c r="N26" s="19">
        <v>0</v>
      </c>
      <c r="O26" s="19">
        <v>0</v>
      </c>
      <c r="P26" s="62" t="s">
        <v>220</v>
      </c>
      <c r="Q26" s="62" t="s">
        <v>211</v>
      </c>
      <c r="R26" s="64">
        <f>0.14*(13.25^4-12.75^4)</f>
        <v>615.38750000000005</v>
      </c>
      <c r="S26" s="62" t="s">
        <v>206</v>
      </c>
      <c r="T26" s="12"/>
    </row>
    <row r="27" spans="1:20" x14ac:dyDescent="0.55000000000000004">
      <c r="A27" s="18">
        <v>27</v>
      </c>
      <c r="B27" s="19">
        <v>97.2</v>
      </c>
      <c r="C27" s="20">
        <v>0</v>
      </c>
      <c r="D27" s="20">
        <v>-4.2140000000000007E-3</v>
      </c>
      <c r="E27" s="20">
        <v>0</v>
      </c>
      <c r="F27" s="20">
        <v>4.2469999999999999E-3</v>
      </c>
      <c r="G27" s="20">
        <v>0</v>
      </c>
      <c r="H27" s="20">
        <v>0</v>
      </c>
      <c r="I27" s="20">
        <v>0</v>
      </c>
      <c r="J27" s="20">
        <v>0</v>
      </c>
      <c r="K27" s="20">
        <v>4.7224055537616202E-4</v>
      </c>
      <c r="L27" s="21">
        <v>692762</v>
      </c>
      <c r="M27" s="21">
        <v>99300000</v>
      </c>
      <c r="N27" s="19">
        <v>0</v>
      </c>
      <c r="O27" s="19">
        <v>0</v>
      </c>
      <c r="P27" s="62" t="s">
        <v>212</v>
      </c>
      <c r="Q27" s="62" t="s">
        <v>204</v>
      </c>
      <c r="R27" s="62">
        <v>39000</v>
      </c>
      <c r="S27" s="62" t="s">
        <v>207</v>
      </c>
      <c r="T27" s="12"/>
    </row>
    <row r="28" spans="1:20" x14ac:dyDescent="0.55000000000000004">
      <c r="A28" s="18">
        <v>26</v>
      </c>
      <c r="B28" s="19">
        <v>93.6</v>
      </c>
      <c r="C28" s="20">
        <v>0</v>
      </c>
      <c r="D28" s="20">
        <v>-3.9589999999999998E-3</v>
      </c>
      <c r="E28" s="20">
        <v>0</v>
      </c>
      <c r="F28" s="20">
        <v>3.9950000000000003E-3</v>
      </c>
      <c r="G28" s="20">
        <v>0</v>
      </c>
      <c r="H28" s="20">
        <v>0</v>
      </c>
      <c r="I28" s="20">
        <v>0</v>
      </c>
      <c r="J28" s="20">
        <v>0</v>
      </c>
      <c r="K28" s="20">
        <v>4.5847077817243398E-4</v>
      </c>
      <c r="L28" s="21">
        <v>692762</v>
      </c>
      <c r="M28" s="21">
        <v>99300000</v>
      </c>
      <c r="N28" s="19">
        <v>0</v>
      </c>
      <c r="O28" s="19">
        <v>0</v>
      </c>
      <c r="P28" s="62" t="s">
        <v>213</v>
      </c>
      <c r="Q28" s="62" t="s">
        <v>205</v>
      </c>
      <c r="R28" s="62">
        <v>15417</v>
      </c>
      <c r="S28" s="62" t="s">
        <v>207</v>
      </c>
      <c r="T28" s="12"/>
    </row>
    <row r="29" spans="1:20" x14ac:dyDescent="0.55000000000000004">
      <c r="A29" s="18">
        <v>25</v>
      </c>
      <c r="B29" s="19">
        <v>90</v>
      </c>
      <c r="C29" s="20">
        <v>0</v>
      </c>
      <c r="D29" s="20">
        <v>-3.7090000000000001E-3</v>
      </c>
      <c r="E29" s="20">
        <v>0</v>
      </c>
      <c r="F29" s="20">
        <v>3.7460000000000002E-3</v>
      </c>
      <c r="G29" s="20">
        <v>0</v>
      </c>
      <c r="H29" s="20">
        <v>0</v>
      </c>
      <c r="I29" s="20">
        <v>0</v>
      </c>
      <c r="J29" s="20">
        <v>0</v>
      </c>
      <c r="K29" s="20">
        <v>4.4437617048755703E-4</v>
      </c>
      <c r="L29" s="21">
        <v>692762</v>
      </c>
      <c r="M29" s="21">
        <v>99300000</v>
      </c>
      <c r="N29" s="19">
        <v>0</v>
      </c>
      <c r="O29" s="19">
        <v>0</v>
      </c>
      <c r="P29" s="62" t="s">
        <v>214</v>
      </c>
      <c r="Q29" s="65" t="s">
        <v>208</v>
      </c>
      <c r="R29" s="63">
        <f>L13/(30*30*3.6)</f>
        <v>213.81543209876543</v>
      </c>
      <c r="S29" s="62" t="s">
        <v>209</v>
      </c>
      <c r="T29" s="12"/>
    </row>
    <row r="30" spans="1:20" x14ac:dyDescent="0.55000000000000004">
      <c r="A30" s="18">
        <v>24</v>
      </c>
      <c r="B30" s="19">
        <v>86.4</v>
      </c>
      <c r="C30" s="20">
        <v>0</v>
      </c>
      <c r="D30" s="20">
        <v>-3.4629999999999999E-3</v>
      </c>
      <c r="E30" s="20">
        <v>0</v>
      </c>
      <c r="F30" s="20">
        <v>3.5019999999999999E-3</v>
      </c>
      <c r="G30" s="20">
        <v>0</v>
      </c>
      <c r="H30" s="20">
        <v>0</v>
      </c>
      <c r="I30" s="20">
        <v>0</v>
      </c>
      <c r="J30" s="20">
        <v>0</v>
      </c>
      <c r="K30" s="20">
        <v>4.2983855343881202E-4</v>
      </c>
      <c r="L30" s="21">
        <v>692762</v>
      </c>
      <c r="M30" s="21">
        <v>99300000</v>
      </c>
      <c r="N30" s="19">
        <v>0</v>
      </c>
      <c r="O30" s="19">
        <v>0</v>
      </c>
      <c r="P30" s="62" t="s">
        <v>217</v>
      </c>
      <c r="Q30" s="65" t="s">
        <v>219</v>
      </c>
      <c r="R30" s="66">
        <f>SQRT(M4/L4)</f>
        <v>11.972437968869979</v>
      </c>
      <c r="S30" s="62" t="s">
        <v>210</v>
      </c>
      <c r="T30" s="69"/>
    </row>
    <row r="31" spans="1:20" x14ac:dyDescent="0.55000000000000004">
      <c r="A31" s="18">
        <v>23</v>
      </c>
      <c r="B31" s="19">
        <v>82.8</v>
      </c>
      <c r="C31" s="20">
        <v>0</v>
      </c>
      <c r="D31" s="20">
        <v>-3.2229999999999997E-3</v>
      </c>
      <c r="E31" s="20">
        <v>0</v>
      </c>
      <c r="F31" s="20">
        <v>3.2620000000000001E-3</v>
      </c>
      <c r="G31" s="20">
        <v>0</v>
      </c>
      <c r="H31" s="20">
        <v>0</v>
      </c>
      <c r="I31" s="20">
        <v>0</v>
      </c>
      <c r="J31" s="20">
        <v>0</v>
      </c>
      <c r="K31" s="20">
        <v>4.1482660639327601E-4</v>
      </c>
      <c r="L31" s="21">
        <v>692762</v>
      </c>
      <c r="M31" s="21">
        <v>99300000</v>
      </c>
      <c r="N31" s="19">
        <v>0</v>
      </c>
      <c r="O31" s="19">
        <v>0</v>
      </c>
      <c r="P31" s="62"/>
      <c r="Q31" s="65"/>
      <c r="R31" s="66"/>
      <c r="S31" s="62"/>
      <c r="T31" s="69"/>
    </row>
    <row r="32" spans="1:20" x14ac:dyDescent="0.55000000000000004">
      <c r="A32" s="18">
        <v>22</v>
      </c>
      <c r="B32" s="19">
        <v>79.2</v>
      </c>
      <c r="C32" s="20">
        <v>0</v>
      </c>
      <c r="D32" s="20">
        <v>-2.9880000000000002E-3</v>
      </c>
      <c r="E32" s="20">
        <v>0</v>
      </c>
      <c r="F32" s="20">
        <v>3.0279999999999999E-3</v>
      </c>
      <c r="G32" s="20">
        <v>0</v>
      </c>
      <c r="H32" s="20">
        <v>0</v>
      </c>
      <c r="I32" s="20">
        <v>0</v>
      </c>
      <c r="J32" s="20">
        <v>0</v>
      </c>
      <c r="K32" s="20">
        <v>3.9938714885371599E-4</v>
      </c>
      <c r="L32" s="21">
        <v>692762</v>
      </c>
      <c r="M32" s="21">
        <v>99300000</v>
      </c>
      <c r="N32" s="19">
        <v>0</v>
      </c>
      <c r="O32" s="19">
        <v>0</v>
      </c>
      <c r="P32" s="62" t="s">
        <v>223</v>
      </c>
      <c r="Q32" s="65"/>
      <c r="R32" s="66"/>
      <c r="S32" s="62"/>
      <c r="T32" s="70"/>
    </row>
    <row r="33" spans="1:20" x14ac:dyDescent="0.55000000000000004">
      <c r="A33" s="18">
        <v>21</v>
      </c>
      <c r="B33" s="19">
        <v>75.599999999999994</v>
      </c>
      <c r="C33" s="20">
        <v>0</v>
      </c>
      <c r="D33" s="20">
        <v>-2.7589999999999997E-3</v>
      </c>
      <c r="E33" s="20">
        <v>0</v>
      </c>
      <c r="F33" s="20">
        <v>2.7989999999999998E-3</v>
      </c>
      <c r="G33" s="20">
        <v>0</v>
      </c>
      <c r="H33" s="20">
        <v>0</v>
      </c>
      <c r="I33" s="20">
        <v>0</v>
      </c>
      <c r="J33" s="20">
        <v>0</v>
      </c>
      <c r="K33" s="20">
        <v>3.8351953503391303E-4</v>
      </c>
      <c r="L33" s="21">
        <v>692762</v>
      </c>
      <c r="M33" s="21">
        <v>99300000</v>
      </c>
      <c r="N33" s="19">
        <v>0</v>
      </c>
      <c r="O33" s="19">
        <v>0</v>
      </c>
      <c r="T33" s="12"/>
    </row>
    <row r="34" spans="1:20" x14ac:dyDescent="0.55000000000000004">
      <c r="A34" s="18">
        <v>20</v>
      </c>
      <c r="B34" s="19">
        <v>72</v>
      </c>
      <c r="C34" s="20">
        <v>0</v>
      </c>
      <c r="D34" s="20">
        <v>-2.5360000000000001E-3</v>
      </c>
      <c r="E34" s="20">
        <v>0</v>
      </c>
      <c r="F34" s="20">
        <v>2.5769999999999999E-3</v>
      </c>
      <c r="G34" s="20">
        <v>0</v>
      </c>
      <c r="H34" s="20">
        <v>0</v>
      </c>
      <c r="I34" s="20">
        <v>0</v>
      </c>
      <c r="J34" s="20">
        <v>0</v>
      </c>
      <c r="K34" s="20">
        <v>3.6739392960929003E-4</v>
      </c>
      <c r="L34" s="21">
        <v>692762</v>
      </c>
      <c r="M34" s="21">
        <v>99300000</v>
      </c>
      <c r="N34" s="19">
        <v>0</v>
      </c>
      <c r="O34" s="19">
        <v>0</v>
      </c>
      <c r="T34" s="12"/>
    </row>
    <row r="35" spans="1:20" x14ac:dyDescent="0.55000000000000004">
      <c r="A35" s="18">
        <v>19</v>
      </c>
      <c r="B35" s="19">
        <v>68.400000000000006</v>
      </c>
      <c r="C35" s="20">
        <v>0</v>
      </c>
      <c r="D35" s="20">
        <v>-2.3189999999999999E-3</v>
      </c>
      <c r="E35" s="20">
        <v>0</v>
      </c>
      <c r="F35" s="20">
        <v>2.3599999999999997E-3</v>
      </c>
      <c r="G35" s="20">
        <v>0</v>
      </c>
      <c r="H35" s="20">
        <v>0</v>
      </c>
      <c r="I35" s="20">
        <v>0</v>
      </c>
      <c r="J35" s="20">
        <v>0</v>
      </c>
      <c r="K35" s="20">
        <v>3.5069486599936198E-4</v>
      </c>
      <c r="L35" s="21">
        <v>692762</v>
      </c>
      <c r="M35" s="21">
        <v>99300000</v>
      </c>
      <c r="N35" s="19">
        <v>0</v>
      </c>
      <c r="O35" s="19">
        <v>0</v>
      </c>
      <c r="T35" s="12"/>
    </row>
    <row r="36" spans="1:20" x14ac:dyDescent="0.55000000000000004">
      <c r="A36" s="18">
        <v>18</v>
      </c>
      <c r="B36" s="19">
        <v>64.8</v>
      </c>
      <c r="C36" s="20">
        <v>0</v>
      </c>
      <c r="D36" s="20">
        <v>-2.1099999999999999E-3</v>
      </c>
      <c r="E36" s="20">
        <v>0</v>
      </c>
      <c r="F36" s="20">
        <v>2.1509999999999997E-3</v>
      </c>
      <c r="G36" s="20">
        <v>0</v>
      </c>
      <c r="H36" s="20">
        <v>0</v>
      </c>
      <c r="I36" s="20">
        <v>0</v>
      </c>
      <c r="J36" s="20">
        <v>0</v>
      </c>
      <c r="K36" s="20">
        <v>3.3378979657732897E-4</v>
      </c>
      <c r="L36" s="21">
        <v>692762</v>
      </c>
      <c r="M36" s="21">
        <v>99300000</v>
      </c>
      <c r="N36" s="19">
        <v>0</v>
      </c>
      <c r="O36" s="19">
        <v>0</v>
      </c>
      <c r="P36" s="13"/>
      <c r="Q36" s="67"/>
      <c r="R36" s="68"/>
      <c r="S36" s="13"/>
      <c r="T36" s="12"/>
    </row>
    <row r="37" spans="1:20" x14ac:dyDescent="0.55000000000000004">
      <c r="A37" s="18">
        <v>17</v>
      </c>
      <c r="B37" s="19">
        <v>61.2</v>
      </c>
      <c r="C37" s="20">
        <v>0</v>
      </c>
      <c r="D37" s="20">
        <v>-1.908E-3</v>
      </c>
      <c r="E37" s="20">
        <v>0</v>
      </c>
      <c r="F37" s="20">
        <v>1.949E-3</v>
      </c>
      <c r="G37" s="20">
        <v>0</v>
      </c>
      <c r="H37" s="20">
        <v>0</v>
      </c>
      <c r="I37" s="20">
        <v>0</v>
      </c>
      <c r="J37" s="20">
        <v>0</v>
      </c>
      <c r="K37" s="20">
        <v>3.1656570875040601E-4</v>
      </c>
      <c r="L37" s="21">
        <v>692762</v>
      </c>
      <c r="M37" s="21">
        <v>99300000</v>
      </c>
      <c r="N37" s="19">
        <v>0</v>
      </c>
      <c r="O37" s="19">
        <v>0</v>
      </c>
    </row>
    <row r="38" spans="1:20" x14ac:dyDescent="0.55000000000000004">
      <c r="A38" s="18">
        <v>16</v>
      </c>
      <c r="B38" s="19">
        <v>57.6</v>
      </c>
      <c r="C38" s="20">
        <v>0</v>
      </c>
      <c r="D38" s="20">
        <v>-1.7130000000000001E-3</v>
      </c>
      <c r="E38" s="20">
        <v>0</v>
      </c>
      <c r="F38" s="20">
        <v>1.7539999999999999E-3</v>
      </c>
      <c r="G38" s="20">
        <v>0</v>
      </c>
      <c r="H38" s="20">
        <v>0</v>
      </c>
      <c r="I38" s="20">
        <v>0</v>
      </c>
      <c r="J38" s="20">
        <v>0</v>
      </c>
      <c r="K38" s="20">
        <v>2.99193090087174E-4</v>
      </c>
      <c r="L38" s="21">
        <v>692762</v>
      </c>
      <c r="M38" s="21">
        <v>99300000</v>
      </c>
      <c r="N38" s="19">
        <v>0</v>
      </c>
      <c r="O38" s="19">
        <v>0</v>
      </c>
    </row>
    <row r="39" spans="1:20" x14ac:dyDescent="0.55000000000000004">
      <c r="A39" s="18">
        <v>15</v>
      </c>
      <c r="B39" s="19">
        <v>54</v>
      </c>
      <c r="C39" s="20">
        <v>0</v>
      </c>
      <c r="D39" s="20">
        <v>-1.5269999999999999E-3</v>
      </c>
      <c r="E39" s="20">
        <v>0</v>
      </c>
      <c r="F39" s="20">
        <v>1.567E-3</v>
      </c>
      <c r="G39" s="20">
        <v>0</v>
      </c>
      <c r="H39" s="20">
        <v>0</v>
      </c>
      <c r="I39" s="20">
        <v>0</v>
      </c>
      <c r="J39" s="20">
        <v>0</v>
      </c>
      <c r="K39" s="20">
        <v>2.8133936067160898E-4</v>
      </c>
      <c r="L39" s="21">
        <v>692762</v>
      </c>
      <c r="M39" s="21">
        <v>99300000</v>
      </c>
      <c r="N39" s="19">
        <v>0</v>
      </c>
      <c r="O39" s="19">
        <v>0</v>
      </c>
    </row>
    <row r="40" spans="1:20" x14ac:dyDescent="0.55000000000000004">
      <c r="A40" s="18">
        <v>14</v>
      </c>
      <c r="B40" s="19">
        <v>50.4</v>
      </c>
      <c r="C40" s="20">
        <v>0</v>
      </c>
      <c r="D40" s="20">
        <v>-1.3500000000000001E-3</v>
      </c>
      <c r="E40" s="20">
        <v>0</v>
      </c>
      <c r="F40" s="20">
        <v>1.3879999999999999E-3</v>
      </c>
      <c r="G40" s="20">
        <v>0</v>
      </c>
      <c r="H40" s="20">
        <v>0</v>
      </c>
      <c r="I40" s="20">
        <v>0</v>
      </c>
      <c r="J40" s="20">
        <v>0</v>
      </c>
      <c r="K40" s="20">
        <v>2.6321084920891E-4</v>
      </c>
      <c r="L40" s="21">
        <v>692762</v>
      </c>
      <c r="M40" s="21">
        <v>99300000</v>
      </c>
      <c r="N40" s="19">
        <v>0</v>
      </c>
      <c r="O40" s="19">
        <v>0</v>
      </c>
    </row>
    <row r="41" spans="1:20" x14ac:dyDescent="0.55000000000000004">
      <c r="A41" s="18">
        <v>13</v>
      </c>
      <c r="B41" s="19">
        <v>46.8</v>
      </c>
      <c r="C41" s="20">
        <v>0</v>
      </c>
      <c r="D41" s="20">
        <v>-1.181E-3</v>
      </c>
      <c r="E41" s="20">
        <v>0</v>
      </c>
      <c r="F41" s="20">
        <v>1.2179999999999999E-3</v>
      </c>
      <c r="G41" s="20">
        <v>0</v>
      </c>
      <c r="H41" s="20">
        <v>0</v>
      </c>
      <c r="I41" s="20">
        <v>0</v>
      </c>
      <c r="J41" s="20">
        <v>0</v>
      </c>
      <c r="K41" s="20">
        <v>2.44705521472402E-4</v>
      </c>
      <c r="L41" s="21">
        <v>692762</v>
      </c>
      <c r="M41" s="21">
        <v>99300000</v>
      </c>
      <c r="N41" s="19">
        <v>0</v>
      </c>
      <c r="O41" s="19">
        <v>0</v>
      </c>
    </row>
    <row r="42" spans="1:20" x14ac:dyDescent="0.55000000000000004">
      <c r="A42" s="18">
        <v>12</v>
      </c>
      <c r="B42" s="19">
        <v>43.2</v>
      </c>
      <c r="C42" s="20">
        <v>0</v>
      </c>
      <c r="D42" s="20">
        <v>-1.0220000000000001E-3</v>
      </c>
      <c r="E42" s="20">
        <v>0</v>
      </c>
      <c r="F42" s="20">
        <v>1.0580000000000001E-3</v>
      </c>
      <c r="G42" s="20">
        <v>0</v>
      </c>
      <c r="H42" s="20">
        <v>0</v>
      </c>
      <c r="I42" s="20">
        <v>0</v>
      </c>
      <c r="J42" s="20">
        <v>0</v>
      </c>
      <c r="K42" s="20">
        <v>2.2621892153696898E-4</v>
      </c>
      <c r="L42" s="21">
        <v>692762</v>
      </c>
      <c r="M42" s="21">
        <v>99300000</v>
      </c>
      <c r="N42" s="19">
        <v>0</v>
      </c>
      <c r="O42" s="19">
        <v>0</v>
      </c>
    </row>
    <row r="43" spans="1:20" x14ac:dyDescent="0.55000000000000004">
      <c r="A43" s="18">
        <v>11</v>
      </c>
      <c r="B43" s="19">
        <v>39.6</v>
      </c>
      <c r="C43" s="20">
        <v>0</v>
      </c>
      <c r="D43" s="20">
        <v>-8.7199999999999995E-4</v>
      </c>
      <c r="E43" s="20">
        <v>0</v>
      </c>
      <c r="F43" s="20">
        <v>9.0600000000000001E-4</v>
      </c>
      <c r="G43" s="20">
        <v>0</v>
      </c>
      <c r="H43" s="20">
        <v>0</v>
      </c>
      <c r="I43" s="20">
        <v>0</v>
      </c>
      <c r="J43" s="20">
        <v>0</v>
      </c>
      <c r="K43" s="20">
        <v>2.0739360671617399E-4</v>
      </c>
      <c r="L43" s="21">
        <v>692762</v>
      </c>
      <c r="M43" s="21">
        <v>99300000</v>
      </c>
      <c r="N43" s="19">
        <v>0</v>
      </c>
      <c r="O43" s="19">
        <v>0</v>
      </c>
    </row>
    <row r="44" spans="1:20" x14ac:dyDescent="0.55000000000000004">
      <c r="A44" s="18">
        <v>10</v>
      </c>
      <c r="B44" s="19">
        <v>36</v>
      </c>
      <c r="C44" s="20">
        <v>0</v>
      </c>
      <c r="D44" s="20">
        <v>-7.3300000000000004E-4</v>
      </c>
      <c r="E44" s="20">
        <v>0</v>
      </c>
      <c r="F44" s="20">
        <v>7.6500000000000005E-4</v>
      </c>
      <c r="G44" s="20">
        <v>0</v>
      </c>
      <c r="H44" s="20">
        <v>0</v>
      </c>
      <c r="I44" s="20">
        <v>0</v>
      </c>
      <c r="J44" s="20">
        <v>0</v>
      </c>
      <c r="K44" s="20">
        <v>1.8843719728769701E-4</v>
      </c>
      <c r="L44" s="21">
        <v>692762</v>
      </c>
      <c r="M44" s="21">
        <v>99300000</v>
      </c>
      <c r="N44" s="19">
        <v>0</v>
      </c>
      <c r="O44" s="19">
        <v>0</v>
      </c>
    </row>
    <row r="45" spans="1:20" x14ac:dyDescent="0.55000000000000004">
      <c r="A45" s="18">
        <v>9</v>
      </c>
      <c r="B45" s="19">
        <v>32.4</v>
      </c>
      <c r="C45" s="20">
        <v>0</v>
      </c>
      <c r="D45" s="20">
        <v>-6.0499999999999996E-4</v>
      </c>
      <c r="E45" s="20">
        <v>0</v>
      </c>
      <c r="F45" s="20">
        <v>6.3500000000000004E-4</v>
      </c>
      <c r="G45" s="20">
        <v>0</v>
      </c>
      <c r="H45" s="20">
        <v>0</v>
      </c>
      <c r="I45" s="20">
        <v>0</v>
      </c>
      <c r="J45" s="20">
        <v>0</v>
      </c>
      <c r="K45" s="20">
        <v>1.6935615111398101E-4</v>
      </c>
      <c r="L45" s="21">
        <v>692762</v>
      </c>
      <c r="M45" s="21">
        <v>99300000</v>
      </c>
      <c r="N45" s="19">
        <v>0</v>
      </c>
      <c r="O45" s="19">
        <v>0</v>
      </c>
    </row>
    <row r="46" spans="1:20" x14ac:dyDescent="0.55000000000000004">
      <c r="A46" s="18">
        <v>8</v>
      </c>
      <c r="B46" s="19">
        <v>28.8</v>
      </c>
      <c r="C46" s="20">
        <v>0</v>
      </c>
      <c r="D46" s="20">
        <v>-4.8799999999999999E-4</v>
      </c>
      <c r="E46" s="20">
        <v>0</v>
      </c>
      <c r="F46" s="20">
        <v>5.1500000000000005E-4</v>
      </c>
      <c r="G46" s="20">
        <v>0</v>
      </c>
      <c r="H46" s="20">
        <v>0</v>
      </c>
      <c r="I46" s="20">
        <v>0</v>
      </c>
      <c r="J46" s="20">
        <v>0</v>
      </c>
      <c r="K46" s="20">
        <v>1.5011688731030102E-4</v>
      </c>
      <c r="L46" s="21">
        <v>692762</v>
      </c>
      <c r="M46" s="21">
        <v>99300000</v>
      </c>
      <c r="N46" s="19">
        <v>0</v>
      </c>
      <c r="O46" s="19">
        <v>0</v>
      </c>
    </row>
    <row r="47" spans="1:20" x14ac:dyDescent="0.55000000000000004">
      <c r="A47" s="18">
        <v>7</v>
      </c>
      <c r="B47" s="19">
        <v>25.2</v>
      </c>
      <c r="C47" s="20">
        <v>0</v>
      </c>
      <c r="D47" s="20">
        <v>-3.8200000000000002E-4</v>
      </c>
      <c r="E47" s="20">
        <v>0</v>
      </c>
      <c r="F47" s="20">
        <v>4.06E-4</v>
      </c>
      <c r="G47" s="20">
        <v>0</v>
      </c>
      <c r="H47" s="20">
        <v>0</v>
      </c>
      <c r="I47" s="20">
        <v>0</v>
      </c>
      <c r="J47" s="20">
        <v>0</v>
      </c>
      <c r="K47" s="20">
        <v>1.3077268324184599E-4</v>
      </c>
      <c r="L47" s="21">
        <v>692762</v>
      </c>
      <c r="M47" s="21">
        <v>99300000</v>
      </c>
      <c r="N47" s="19">
        <v>0</v>
      </c>
      <c r="O47" s="19">
        <v>0</v>
      </c>
    </row>
    <row r="48" spans="1:20" x14ac:dyDescent="0.55000000000000004">
      <c r="A48" s="18">
        <v>6</v>
      </c>
      <c r="B48" s="19">
        <v>21.6</v>
      </c>
      <c r="C48" s="20">
        <v>0</v>
      </c>
      <c r="D48" s="20">
        <v>-2.8799999999999995E-4</v>
      </c>
      <c r="E48" s="20">
        <v>0</v>
      </c>
      <c r="F48" s="20">
        <v>3.1E-4</v>
      </c>
      <c r="G48" s="20">
        <v>0</v>
      </c>
      <c r="H48" s="20">
        <v>0</v>
      </c>
      <c r="I48" s="20">
        <v>0</v>
      </c>
      <c r="J48" s="20">
        <v>0</v>
      </c>
      <c r="K48" s="20">
        <v>1.1143622860833199E-4</v>
      </c>
      <c r="L48" s="21">
        <v>692762</v>
      </c>
      <c r="M48" s="21">
        <v>99300000</v>
      </c>
      <c r="N48" s="19">
        <v>0</v>
      </c>
      <c r="O48" s="19">
        <v>0</v>
      </c>
    </row>
    <row r="49" spans="1:15" x14ac:dyDescent="0.55000000000000004">
      <c r="A49" s="18">
        <v>5</v>
      </c>
      <c r="B49" s="19">
        <v>18</v>
      </c>
      <c r="C49" s="20">
        <v>0</v>
      </c>
      <c r="D49" s="20">
        <v>-2.0699999999999999E-4</v>
      </c>
      <c r="E49" s="20">
        <v>0</v>
      </c>
      <c r="F49" s="20">
        <v>2.2499999999999999E-4</v>
      </c>
      <c r="G49" s="20">
        <v>0</v>
      </c>
      <c r="H49" s="20">
        <v>0</v>
      </c>
      <c r="I49" s="20">
        <v>0</v>
      </c>
      <c r="J49" s="20">
        <v>0</v>
      </c>
      <c r="K49" s="20">
        <v>9.2031966419117204E-5</v>
      </c>
      <c r="L49" s="21">
        <v>692762</v>
      </c>
      <c r="M49" s="21">
        <v>99300000</v>
      </c>
      <c r="N49" s="19">
        <v>0</v>
      </c>
      <c r="O49" s="19">
        <v>0</v>
      </c>
    </row>
    <row r="50" spans="1:15" x14ac:dyDescent="0.55000000000000004">
      <c r="A50" s="18">
        <v>4</v>
      </c>
      <c r="B50" s="19">
        <v>14.4</v>
      </c>
      <c r="C50" s="20">
        <v>0</v>
      </c>
      <c r="D50" s="20">
        <v>-1.3900000000000002E-4</v>
      </c>
      <c r="E50" s="20">
        <v>0</v>
      </c>
      <c r="F50" s="20">
        <v>1.5300000000000001E-4</v>
      </c>
      <c r="G50" s="20">
        <v>0</v>
      </c>
      <c r="H50" s="20">
        <v>0</v>
      </c>
      <c r="I50" s="20">
        <v>0</v>
      </c>
      <c r="J50" s="20">
        <v>0</v>
      </c>
      <c r="K50" s="20">
        <v>7.2671940587664392E-5</v>
      </c>
      <c r="L50" s="21">
        <v>692762</v>
      </c>
      <c r="M50" s="21">
        <v>99300000</v>
      </c>
      <c r="N50" s="19">
        <v>0</v>
      </c>
      <c r="O50" s="19">
        <v>0</v>
      </c>
    </row>
    <row r="51" spans="1:15" x14ac:dyDescent="0.55000000000000004">
      <c r="A51" s="18">
        <v>3</v>
      </c>
      <c r="B51" s="19">
        <v>10.8</v>
      </c>
      <c r="C51" s="20">
        <v>0</v>
      </c>
      <c r="D51" s="20">
        <v>-8.4000000000000009E-5</v>
      </c>
      <c r="E51" s="20">
        <v>0</v>
      </c>
      <c r="F51" s="20">
        <v>9.3999999999999994E-5</v>
      </c>
      <c r="G51" s="20">
        <v>0</v>
      </c>
      <c r="H51" s="20">
        <v>0</v>
      </c>
      <c r="I51" s="20">
        <v>0</v>
      </c>
      <c r="J51" s="20">
        <v>0</v>
      </c>
      <c r="K51" s="20">
        <v>5.3479173393606399E-5</v>
      </c>
      <c r="L51" s="21">
        <v>692762</v>
      </c>
      <c r="M51" s="21">
        <v>99300000</v>
      </c>
      <c r="N51" s="19">
        <v>0</v>
      </c>
      <c r="O51" s="19">
        <v>0</v>
      </c>
    </row>
    <row r="52" spans="1:15" x14ac:dyDescent="0.55000000000000004">
      <c r="A52" s="18">
        <v>2</v>
      </c>
      <c r="B52" s="19">
        <v>7.2</v>
      </c>
      <c r="C52" s="20">
        <v>0</v>
      </c>
      <c r="D52" s="20">
        <v>-4.2999999999999995E-5</v>
      </c>
      <c r="E52" s="20">
        <v>0</v>
      </c>
      <c r="F52" s="20">
        <v>4.9000000000000005E-5</v>
      </c>
      <c r="G52" s="20">
        <v>0</v>
      </c>
      <c r="H52" s="20">
        <v>0</v>
      </c>
      <c r="I52" s="20">
        <v>0</v>
      </c>
      <c r="J52" s="20">
        <v>0</v>
      </c>
      <c r="K52" s="20">
        <v>3.45208266063941E-5</v>
      </c>
      <c r="L52" s="21">
        <v>692762</v>
      </c>
      <c r="M52" s="21">
        <v>99300000</v>
      </c>
      <c r="N52" s="19">
        <v>0</v>
      </c>
      <c r="O52" s="19">
        <v>0</v>
      </c>
    </row>
    <row r="53" spans="1:15" x14ac:dyDescent="0.55000000000000004">
      <c r="A53" s="18">
        <v>1</v>
      </c>
      <c r="B53" s="19">
        <v>3.6</v>
      </c>
      <c r="C53" s="20">
        <v>0</v>
      </c>
      <c r="D53" s="20">
        <v>-1.4999999999999999E-5</v>
      </c>
      <c r="E53" s="20">
        <v>0</v>
      </c>
      <c r="F53" s="20">
        <v>1.7999999999999997E-5</v>
      </c>
      <c r="G53" s="20">
        <v>0</v>
      </c>
      <c r="H53" s="20">
        <v>0</v>
      </c>
      <c r="I53" s="20">
        <v>0</v>
      </c>
      <c r="J53" s="20">
        <v>0</v>
      </c>
      <c r="K53" s="20">
        <v>1.62260251856632E-5</v>
      </c>
      <c r="L53" s="21">
        <v>692762</v>
      </c>
      <c r="M53" s="21">
        <v>99300000</v>
      </c>
      <c r="N53" s="19">
        <v>0</v>
      </c>
      <c r="O53" s="19">
        <v>0</v>
      </c>
    </row>
    <row r="54" spans="1:15" x14ac:dyDescent="0.55000000000000004">
      <c r="A54" s="18" t="s">
        <v>105</v>
      </c>
      <c r="B54" s="19">
        <v>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1"/>
      <c r="M54" s="21"/>
      <c r="N54" s="22" t="s">
        <v>106</v>
      </c>
      <c r="O54" s="19"/>
    </row>
    <row r="55" spans="1:15" x14ac:dyDescent="0.55000000000000004">
      <c r="L55" s="2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2096C-EAD4-48E1-A541-58132B1A13F9}">
  <dimension ref="A1:S55"/>
  <sheetViews>
    <sheetView zoomScale="70" zoomScaleNormal="70" workbookViewId="0"/>
  </sheetViews>
  <sheetFormatPr baseColWidth="10" defaultRowHeight="14.4" x14ac:dyDescent="0.55000000000000004"/>
  <cols>
    <col min="11" max="11" width="11.5234375" bestFit="1" customWidth="1"/>
    <col min="12" max="12" width="15.41796875" customWidth="1"/>
    <col min="13" max="13" width="15.41796875" style="18" customWidth="1"/>
    <col min="14" max="15" width="15.41796875" customWidth="1"/>
    <col min="16" max="16" width="41.05078125" customWidth="1"/>
    <col min="17" max="17" width="2.3125" bestFit="1" customWidth="1"/>
    <col min="18" max="18" width="9.20703125" bestFit="1" customWidth="1"/>
    <col min="19" max="19" width="7.89453125" bestFit="1" customWidth="1"/>
  </cols>
  <sheetData>
    <row r="1" spans="1:16" x14ac:dyDescent="0.55000000000000004">
      <c r="A1" s="2" t="s">
        <v>56</v>
      </c>
      <c r="C1" s="17" t="s">
        <v>89</v>
      </c>
      <c r="D1" s="17"/>
      <c r="E1" s="17"/>
      <c r="F1" s="17" t="s">
        <v>90</v>
      </c>
      <c r="G1" s="17"/>
      <c r="H1" s="17"/>
      <c r="I1" s="17" t="s">
        <v>91</v>
      </c>
      <c r="J1" s="17"/>
      <c r="K1" s="17"/>
      <c r="L1" s="17" t="s">
        <v>92</v>
      </c>
      <c r="M1" s="17"/>
      <c r="N1" s="17"/>
      <c r="O1" s="17"/>
    </row>
    <row r="2" spans="1:16" x14ac:dyDescent="0.55000000000000004">
      <c r="A2" s="18" t="s">
        <v>93</v>
      </c>
      <c r="B2" s="18" t="s">
        <v>94</v>
      </c>
      <c r="C2" s="18" t="s">
        <v>95</v>
      </c>
      <c r="D2" s="18" t="s">
        <v>96</v>
      </c>
      <c r="E2" s="18" t="s">
        <v>97</v>
      </c>
      <c r="F2" s="18" t="s">
        <v>95</v>
      </c>
      <c r="G2" s="18" t="s">
        <v>96</v>
      </c>
      <c r="H2" s="18" t="s">
        <v>97</v>
      </c>
      <c r="I2" s="18" t="s">
        <v>95</v>
      </c>
      <c r="J2" s="18" t="s">
        <v>96</v>
      </c>
      <c r="K2" s="18" t="s">
        <v>97</v>
      </c>
      <c r="L2" s="18" t="s">
        <v>98</v>
      </c>
      <c r="M2" s="18" t="s">
        <v>99</v>
      </c>
      <c r="N2" s="18" t="s">
        <v>100</v>
      </c>
      <c r="O2" s="18" t="s">
        <v>101</v>
      </c>
    </row>
    <row r="3" spans="1:16" x14ac:dyDescent="0.55000000000000004">
      <c r="A3" s="18" t="s">
        <v>88</v>
      </c>
      <c r="B3" s="18" t="s">
        <v>59</v>
      </c>
      <c r="C3" s="18" t="s">
        <v>59</v>
      </c>
      <c r="D3" s="18" t="s">
        <v>59</v>
      </c>
      <c r="E3" s="18" t="s">
        <v>102</v>
      </c>
      <c r="F3" s="18" t="s">
        <v>59</v>
      </c>
      <c r="G3" s="18" t="s">
        <v>59</v>
      </c>
      <c r="H3" s="18" t="s">
        <v>102</v>
      </c>
      <c r="I3" s="18" t="s">
        <v>59</v>
      </c>
      <c r="J3" s="18" t="s">
        <v>59</v>
      </c>
      <c r="K3" s="18" t="s">
        <v>102</v>
      </c>
      <c r="L3" s="18" t="s">
        <v>103</v>
      </c>
      <c r="M3" s="18" t="s">
        <v>104</v>
      </c>
      <c r="N3" s="18" t="s">
        <v>59</v>
      </c>
      <c r="O3" s="18" t="s">
        <v>59</v>
      </c>
    </row>
    <row r="4" spans="1:16" x14ac:dyDescent="0.55000000000000004">
      <c r="A4" s="18">
        <v>50</v>
      </c>
      <c r="B4" s="19">
        <v>180</v>
      </c>
      <c r="C4" s="20">
        <v>0</v>
      </c>
      <c r="D4" s="20">
        <v>8.5000000000000006E-3</v>
      </c>
      <c r="E4" s="20">
        <v>0</v>
      </c>
      <c r="F4" s="20">
        <v>8.4979999999999986E-3</v>
      </c>
      <c r="G4" s="20">
        <v>0</v>
      </c>
      <c r="H4" s="20">
        <v>0</v>
      </c>
      <c r="I4" s="20">
        <v>0</v>
      </c>
      <c r="J4" s="20">
        <v>0</v>
      </c>
      <c r="K4" s="20">
        <v>-3.3431610275688799E-4</v>
      </c>
      <c r="L4" s="21">
        <v>1083894</v>
      </c>
      <c r="M4" s="21">
        <v>406100000</v>
      </c>
      <c r="N4" s="19">
        <v>0</v>
      </c>
      <c r="O4" s="19">
        <v>0</v>
      </c>
    </row>
    <row r="5" spans="1:16" x14ac:dyDescent="0.55000000000000004">
      <c r="A5" s="18">
        <v>49</v>
      </c>
      <c r="B5" s="19">
        <v>176.4</v>
      </c>
      <c r="C5" s="20">
        <v>0</v>
      </c>
      <c r="D5" s="20">
        <v>8.268000000000001E-3</v>
      </c>
      <c r="E5" s="20">
        <v>0</v>
      </c>
      <c r="F5" s="20">
        <v>8.2660000000000008E-3</v>
      </c>
      <c r="G5" s="20">
        <v>0</v>
      </c>
      <c r="H5" s="20">
        <v>0</v>
      </c>
      <c r="I5" s="20">
        <v>0</v>
      </c>
      <c r="J5" s="20">
        <v>0</v>
      </c>
      <c r="K5" s="20">
        <v>-3.3391181077694601E-4</v>
      </c>
      <c r="L5" s="21">
        <v>1083894</v>
      </c>
      <c r="M5" s="21">
        <v>406100000</v>
      </c>
      <c r="N5" s="19">
        <v>0</v>
      </c>
      <c r="O5" s="19">
        <v>0</v>
      </c>
    </row>
    <row r="6" spans="1:16" x14ac:dyDescent="0.55000000000000004">
      <c r="A6" s="18">
        <v>48</v>
      </c>
      <c r="B6" s="19">
        <v>172.8</v>
      </c>
      <c r="C6" s="20">
        <v>0</v>
      </c>
      <c r="D6" s="20">
        <v>8.0350000000000005E-3</v>
      </c>
      <c r="E6" s="20">
        <v>0</v>
      </c>
      <c r="F6" s="20">
        <v>8.0330000000000002E-3</v>
      </c>
      <c r="G6" s="20">
        <v>0</v>
      </c>
      <c r="H6" s="20">
        <v>0</v>
      </c>
      <c r="I6" s="20">
        <v>0</v>
      </c>
      <c r="J6" s="20">
        <v>0</v>
      </c>
      <c r="K6" s="20">
        <v>-3.32819235588987E-4</v>
      </c>
      <c r="L6" s="21">
        <v>1083894</v>
      </c>
      <c r="M6" s="21">
        <v>406100000</v>
      </c>
      <c r="N6" s="19">
        <v>0</v>
      </c>
      <c r="O6" s="19">
        <v>0</v>
      </c>
    </row>
    <row r="7" spans="1:16" x14ac:dyDescent="0.55000000000000004">
      <c r="A7" s="18">
        <v>47</v>
      </c>
      <c r="B7" s="19">
        <v>169.2</v>
      </c>
      <c r="C7" s="20">
        <v>0</v>
      </c>
      <c r="D7" s="20">
        <v>7.8019999999999999E-3</v>
      </c>
      <c r="E7" s="20">
        <v>0</v>
      </c>
      <c r="F7" s="20">
        <v>7.7990000000000004E-3</v>
      </c>
      <c r="G7" s="20">
        <v>0</v>
      </c>
      <c r="H7" s="20">
        <v>0</v>
      </c>
      <c r="I7" s="20">
        <v>0</v>
      </c>
      <c r="J7" s="20">
        <v>0</v>
      </c>
      <c r="K7" s="20">
        <v>-3.31356672932351E-4</v>
      </c>
      <c r="L7" s="21">
        <v>1083894</v>
      </c>
      <c r="M7" s="21">
        <v>406100000</v>
      </c>
      <c r="N7" s="19">
        <v>0</v>
      </c>
      <c r="O7" s="19">
        <v>0</v>
      </c>
    </row>
    <row r="8" spans="1:16" x14ac:dyDescent="0.55000000000000004">
      <c r="A8" s="18">
        <v>46</v>
      </c>
      <c r="B8" s="19">
        <v>165.6</v>
      </c>
      <c r="C8" s="20">
        <v>0</v>
      </c>
      <c r="D8" s="20">
        <v>7.5690000000000002E-3</v>
      </c>
      <c r="E8" s="20">
        <v>0</v>
      </c>
      <c r="F8" s="20">
        <v>7.5650000000000005E-3</v>
      </c>
      <c r="G8" s="20">
        <v>0</v>
      </c>
      <c r="H8" s="20">
        <v>0</v>
      </c>
      <c r="I8" s="20">
        <v>0</v>
      </c>
      <c r="J8" s="20">
        <v>0</v>
      </c>
      <c r="K8" s="20">
        <v>-3.2931813909774997E-4</v>
      </c>
      <c r="L8" s="21">
        <v>1083894</v>
      </c>
      <c r="M8" s="21">
        <v>406100000</v>
      </c>
      <c r="N8" s="19">
        <v>0</v>
      </c>
      <c r="O8" s="19">
        <v>0</v>
      </c>
    </row>
    <row r="9" spans="1:16" x14ac:dyDescent="0.55000000000000004">
      <c r="A9" s="18">
        <v>45</v>
      </c>
      <c r="B9" s="19">
        <v>162</v>
      </c>
      <c r="C9" s="20">
        <v>0</v>
      </c>
      <c r="D9" s="20">
        <v>7.3350000000000004E-3</v>
      </c>
      <c r="E9" s="20">
        <v>0</v>
      </c>
      <c r="F9" s="20">
        <v>7.3310000000000007E-3</v>
      </c>
      <c r="G9" s="20">
        <v>0</v>
      </c>
      <c r="H9" s="20">
        <v>0</v>
      </c>
      <c r="I9" s="20">
        <v>0</v>
      </c>
      <c r="J9" s="20">
        <v>0</v>
      </c>
      <c r="K9" s="20">
        <v>-3.2684053884709504E-4</v>
      </c>
      <c r="L9" s="21">
        <v>1083894</v>
      </c>
      <c r="M9" s="21">
        <v>406100000</v>
      </c>
      <c r="N9" s="19">
        <v>0</v>
      </c>
      <c r="O9" s="19">
        <v>0</v>
      </c>
    </row>
    <row r="10" spans="1:16" x14ac:dyDescent="0.55000000000000004">
      <c r="A10" s="18">
        <v>44</v>
      </c>
      <c r="B10" s="19">
        <v>158.4</v>
      </c>
      <c r="C10" s="20">
        <v>0</v>
      </c>
      <c r="D10" s="20">
        <v>7.0999999999999995E-3</v>
      </c>
      <c r="E10" s="20">
        <v>0</v>
      </c>
      <c r="F10" s="20">
        <v>7.0959999999999999E-3</v>
      </c>
      <c r="G10" s="20">
        <v>0</v>
      </c>
      <c r="H10" s="20">
        <v>0</v>
      </c>
      <c r="I10" s="20">
        <v>0</v>
      </c>
      <c r="J10" s="20">
        <v>0</v>
      </c>
      <c r="K10" s="20">
        <v>-3.2394031954888604E-4</v>
      </c>
      <c r="L10" s="21">
        <v>1083894</v>
      </c>
      <c r="M10" s="21">
        <v>406100000</v>
      </c>
      <c r="N10" s="19">
        <v>0</v>
      </c>
      <c r="O10" s="19">
        <v>0</v>
      </c>
    </row>
    <row r="11" spans="1:16" x14ac:dyDescent="0.55000000000000004">
      <c r="A11" s="18">
        <v>43</v>
      </c>
      <c r="B11" s="19">
        <v>154.80000000000001</v>
      </c>
      <c r="C11" s="20">
        <v>0</v>
      </c>
      <c r="D11" s="20">
        <v>6.8659999999999997E-3</v>
      </c>
      <c r="E11" s="20">
        <v>0</v>
      </c>
      <c r="F11" s="20">
        <v>6.862E-3</v>
      </c>
      <c r="G11" s="20">
        <v>0</v>
      </c>
      <c r="H11" s="20">
        <v>0</v>
      </c>
      <c r="I11" s="20">
        <v>0</v>
      </c>
      <c r="J11" s="20">
        <v>0</v>
      </c>
      <c r="K11" s="20">
        <v>-3.20697211779465E-4</v>
      </c>
      <c r="L11" s="21">
        <v>1083894</v>
      </c>
      <c r="M11" s="21">
        <v>406100000</v>
      </c>
      <c r="N11" s="19">
        <v>0</v>
      </c>
      <c r="O11" s="19">
        <v>0</v>
      </c>
    </row>
    <row r="12" spans="1:16" x14ac:dyDescent="0.55000000000000004">
      <c r="A12" s="18">
        <v>42</v>
      </c>
      <c r="B12" s="19">
        <v>151.19999999999999</v>
      </c>
      <c r="C12" s="20">
        <v>0</v>
      </c>
      <c r="D12" s="20">
        <v>6.6315000000000002E-3</v>
      </c>
      <c r="E12" s="20">
        <v>0</v>
      </c>
      <c r="F12" s="20">
        <v>6.6270000000000001E-3</v>
      </c>
      <c r="G12" s="20">
        <v>0</v>
      </c>
      <c r="H12" s="20">
        <v>0</v>
      </c>
      <c r="I12" s="20">
        <v>0</v>
      </c>
      <c r="J12" s="20">
        <v>0</v>
      </c>
      <c r="K12" s="20">
        <v>-3.1688095238093401E-4</v>
      </c>
      <c r="L12" s="21">
        <v>1083894</v>
      </c>
      <c r="M12" s="21">
        <v>406100000</v>
      </c>
      <c r="N12" s="19">
        <v>0</v>
      </c>
      <c r="O12" s="19">
        <v>0</v>
      </c>
    </row>
    <row r="13" spans="1:16" x14ac:dyDescent="0.55000000000000004">
      <c r="A13" s="18">
        <v>41</v>
      </c>
      <c r="B13" s="19">
        <v>147.6</v>
      </c>
      <c r="C13" s="20">
        <v>0</v>
      </c>
      <c r="D13" s="20">
        <v>6.3969999999999999E-3</v>
      </c>
      <c r="E13" s="20">
        <v>0</v>
      </c>
      <c r="F13" s="20">
        <v>6.3920000000000001E-3</v>
      </c>
      <c r="G13" s="20">
        <v>0</v>
      </c>
      <c r="H13" s="20">
        <v>0</v>
      </c>
      <c r="I13" s="20">
        <v>0</v>
      </c>
      <c r="J13" s="20">
        <v>0</v>
      </c>
      <c r="K13" s="20">
        <v>-3.1271068295742201E-4</v>
      </c>
      <c r="L13" s="21">
        <v>1083894</v>
      </c>
      <c r="M13" s="21">
        <v>406100000</v>
      </c>
      <c r="N13" s="19">
        <v>0</v>
      </c>
      <c r="O13" s="19">
        <v>0</v>
      </c>
    </row>
    <row r="14" spans="1:16" x14ac:dyDescent="0.55000000000000004">
      <c r="A14" s="18">
        <v>40</v>
      </c>
      <c r="B14" s="19">
        <v>144</v>
      </c>
      <c r="C14" s="20">
        <v>0</v>
      </c>
      <c r="D14" s="20">
        <v>6.1639999999999993E-3</v>
      </c>
      <c r="E14" s="20">
        <v>0</v>
      </c>
      <c r="F14" s="20">
        <v>6.1580000000000003E-3</v>
      </c>
      <c r="G14" s="20">
        <v>0</v>
      </c>
      <c r="H14" s="20">
        <v>0</v>
      </c>
      <c r="I14" s="20">
        <v>0</v>
      </c>
      <c r="J14" s="20">
        <v>0</v>
      </c>
      <c r="K14" s="20">
        <v>-3.0798934837089896E-4</v>
      </c>
      <c r="L14" s="21">
        <v>1083894</v>
      </c>
      <c r="M14" s="21">
        <v>406100000</v>
      </c>
      <c r="N14" s="19">
        <v>0</v>
      </c>
      <c r="O14" s="19">
        <v>0</v>
      </c>
    </row>
    <row r="15" spans="1:16" x14ac:dyDescent="0.55000000000000004">
      <c r="A15" s="18">
        <v>39</v>
      </c>
      <c r="B15" s="19">
        <v>140.4</v>
      </c>
      <c r="C15" s="20">
        <v>0</v>
      </c>
      <c r="D15" s="20">
        <v>5.9299999999999995E-3</v>
      </c>
      <c r="E15" s="20">
        <v>0</v>
      </c>
      <c r="F15" s="20">
        <v>5.9249999999999997E-3</v>
      </c>
      <c r="G15" s="20">
        <v>0</v>
      </c>
      <c r="H15" s="20">
        <v>0</v>
      </c>
      <c r="I15" s="20">
        <v>0</v>
      </c>
      <c r="J15" s="20">
        <v>0</v>
      </c>
      <c r="K15" s="20">
        <v>-3.0294047619050301E-4</v>
      </c>
      <c r="L15" s="21">
        <v>1083894</v>
      </c>
      <c r="M15" s="21">
        <v>406100000</v>
      </c>
      <c r="N15" s="19">
        <v>0</v>
      </c>
      <c r="O15" s="19">
        <v>0</v>
      </c>
      <c r="P15" s="2" t="s">
        <v>240</v>
      </c>
    </row>
    <row r="16" spans="1:16" x14ac:dyDescent="0.55000000000000004">
      <c r="A16" s="18">
        <v>38</v>
      </c>
      <c r="B16" s="19">
        <v>136.80000000000001</v>
      </c>
      <c r="C16" s="20">
        <v>0</v>
      </c>
      <c r="D16" s="20">
        <v>5.6980000000000008E-3</v>
      </c>
      <c r="E16" s="20">
        <v>0</v>
      </c>
      <c r="F16" s="20">
        <v>5.6929999999999993E-3</v>
      </c>
      <c r="G16" s="20">
        <v>0</v>
      </c>
      <c r="H16" s="20">
        <v>0</v>
      </c>
      <c r="I16" s="20">
        <v>0</v>
      </c>
      <c r="J16" s="20">
        <v>0</v>
      </c>
      <c r="K16" s="20">
        <v>-2.9733427318294199E-4</v>
      </c>
      <c r="L16" s="21">
        <v>1083894</v>
      </c>
      <c r="M16" s="21">
        <v>406100000</v>
      </c>
      <c r="N16" s="19">
        <v>0</v>
      </c>
      <c r="O16" s="19">
        <v>0</v>
      </c>
      <c r="P16" s="4" t="s">
        <v>241</v>
      </c>
    </row>
    <row r="17" spans="1:19" x14ac:dyDescent="0.55000000000000004">
      <c r="A17" s="18">
        <v>37</v>
      </c>
      <c r="B17" s="19">
        <v>133.19999999999999</v>
      </c>
      <c r="C17" s="20">
        <v>0</v>
      </c>
      <c r="D17" s="20">
        <v>5.4669999999999996E-3</v>
      </c>
      <c r="E17" s="20">
        <v>0</v>
      </c>
      <c r="F17" s="20">
        <v>5.4610000000000006E-3</v>
      </c>
      <c r="G17" s="20">
        <v>0</v>
      </c>
      <c r="H17" s="20">
        <v>0</v>
      </c>
      <c r="I17" s="20">
        <v>0</v>
      </c>
      <c r="J17" s="20">
        <v>0</v>
      </c>
      <c r="K17" s="20">
        <v>-2.9140789473682698E-4</v>
      </c>
      <c r="L17" s="21">
        <v>1083894</v>
      </c>
      <c r="M17" s="21">
        <v>406100000</v>
      </c>
      <c r="N17" s="19">
        <v>0</v>
      </c>
      <c r="O17" s="19">
        <v>0</v>
      </c>
      <c r="P17" t="s">
        <v>224</v>
      </c>
      <c r="R17" s="23">
        <f>0.2455*L55</f>
        <v>14062919.2985</v>
      </c>
      <c r="S17" t="s">
        <v>227</v>
      </c>
    </row>
    <row r="18" spans="1:19" x14ac:dyDescent="0.55000000000000004">
      <c r="A18" s="18">
        <v>36</v>
      </c>
      <c r="B18" s="19">
        <v>129.6</v>
      </c>
      <c r="C18" s="20">
        <v>0</v>
      </c>
      <c r="D18" s="20">
        <v>5.2370000000000003E-3</v>
      </c>
      <c r="E18" s="20">
        <v>0</v>
      </c>
      <c r="F18" s="20">
        <v>5.2309999999999995E-3</v>
      </c>
      <c r="G18" s="20">
        <v>0</v>
      </c>
      <c r="H18" s="20">
        <v>0</v>
      </c>
      <c r="I18" s="20">
        <v>0</v>
      </c>
      <c r="J18" s="20">
        <v>0</v>
      </c>
      <c r="K18" s="20">
        <v>-2.8513612155389901E-4</v>
      </c>
      <c r="L18" s="21">
        <v>1083894</v>
      </c>
      <c r="M18" s="21">
        <v>406100000</v>
      </c>
      <c r="N18" s="19">
        <v>0</v>
      </c>
      <c r="O18" s="19">
        <v>0</v>
      </c>
      <c r="P18" t="s">
        <v>225</v>
      </c>
      <c r="R18" s="23">
        <f>0.2451*L55</f>
        <v>14040006.1917</v>
      </c>
      <c r="S18" t="s">
        <v>227</v>
      </c>
    </row>
    <row r="19" spans="1:19" x14ac:dyDescent="0.55000000000000004">
      <c r="A19" s="18">
        <v>35</v>
      </c>
      <c r="B19" s="19">
        <v>126</v>
      </c>
      <c r="C19" s="20">
        <v>0</v>
      </c>
      <c r="D19" s="20">
        <v>5.0090000000000004E-3</v>
      </c>
      <c r="E19" s="20">
        <v>0</v>
      </c>
      <c r="F19" s="20">
        <v>5.0030000000000005E-3</v>
      </c>
      <c r="G19" s="20">
        <v>0</v>
      </c>
      <c r="H19" s="20">
        <v>0</v>
      </c>
      <c r="I19" s="20">
        <v>0</v>
      </c>
      <c r="J19" s="20">
        <v>0</v>
      </c>
      <c r="K19" s="20">
        <v>-2.7834022556389099E-4</v>
      </c>
      <c r="L19" s="21">
        <v>1083894</v>
      </c>
      <c r="M19" s="21">
        <v>406100000</v>
      </c>
      <c r="N19" s="19">
        <v>0</v>
      </c>
      <c r="O19" s="19">
        <v>0</v>
      </c>
      <c r="P19" t="s">
        <v>226</v>
      </c>
      <c r="R19">
        <f>0.1431*L55</f>
        <v>8197163.9577000001</v>
      </c>
      <c r="S19" t="s">
        <v>227</v>
      </c>
    </row>
    <row r="20" spans="1:19" x14ac:dyDescent="0.55000000000000004">
      <c r="A20" s="18">
        <v>34</v>
      </c>
      <c r="B20" s="19">
        <v>122.4</v>
      </c>
      <c r="C20" s="20">
        <v>0</v>
      </c>
      <c r="D20" s="20">
        <v>4.7819999999999998E-3</v>
      </c>
      <c r="E20" s="20">
        <v>0</v>
      </c>
      <c r="F20" s="20">
        <v>4.7759999999999999E-3</v>
      </c>
      <c r="G20" s="20">
        <v>0</v>
      </c>
      <c r="H20" s="20">
        <v>0</v>
      </c>
      <c r="I20" s="20">
        <v>0</v>
      </c>
      <c r="J20" s="20">
        <v>0</v>
      </c>
      <c r="K20" s="20">
        <v>-2.71289317042577E-4</v>
      </c>
      <c r="L20" s="21">
        <v>1144444</v>
      </c>
      <c r="M20" s="21">
        <v>411500000</v>
      </c>
      <c r="N20" s="19">
        <v>0</v>
      </c>
      <c r="O20" s="19">
        <v>0</v>
      </c>
      <c r="P20" s="2" t="s">
        <v>159</v>
      </c>
      <c r="Q20" s="55" t="s">
        <v>160</v>
      </c>
      <c r="R20" s="2">
        <v>0.01</v>
      </c>
    </row>
    <row r="21" spans="1:19" x14ac:dyDescent="0.55000000000000004">
      <c r="A21" s="18">
        <v>33</v>
      </c>
      <c r="B21" s="19">
        <v>118.8</v>
      </c>
      <c r="C21" s="20">
        <v>0</v>
      </c>
      <c r="D21" s="20">
        <v>4.5590000000000006E-3</v>
      </c>
      <c r="E21" s="20">
        <v>0</v>
      </c>
      <c r="F21" s="20">
        <v>4.5539999999999999E-3</v>
      </c>
      <c r="G21" s="20">
        <v>0</v>
      </c>
      <c r="H21" s="20">
        <v>0</v>
      </c>
      <c r="I21" s="20">
        <v>0</v>
      </c>
      <c r="J21" s="20">
        <v>0</v>
      </c>
      <c r="K21" s="20">
        <v>-2.6549169799500898E-4</v>
      </c>
      <c r="L21" s="21">
        <v>1144444</v>
      </c>
      <c r="M21" s="21">
        <v>411500000</v>
      </c>
      <c r="N21" s="19">
        <v>0</v>
      </c>
      <c r="O21" s="19">
        <v>0</v>
      </c>
      <c r="P21" s="56"/>
    </row>
    <row r="22" spans="1:19" x14ac:dyDescent="0.55000000000000004">
      <c r="A22" s="18">
        <v>32</v>
      </c>
      <c r="B22" s="19">
        <v>115.2</v>
      </c>
      <c r="C22" s="20">
        <v>0</v>
      </c>
      <c r="D22" s="20">
        <v>4.3390000000000008E-3</v>
      </c>
      <c r="E22" s="20">
        <v>0</v>
      </c>
      <c r="F22" s="20">
        <v>4.333E-3</v>
      </c>
      <c r="G22" s="20">
        <v>0</v>
      </c>
      <c r="H22" s="20">
        <v>0</v>
      </c>
      <c r="I22" s="20">
        <v>0</v>
      </c>
      <c r="J22" s="20">
        <v>0</v>
      </c>
      <c r="K22" s="20">
        <v>-2.5944580200499699E-4</v>
      </c>
      <c r="L22" s="21">
        <v>1144444</v>
      </c>
      <c r="M22" s="21">
        <v>411500000</v>
      </c>
      <c r="N22" s="19">
        <v>0</v>
      </c>
      <c r="O22" s="19">
        <v>0</v>
      </c>
      <c r="P22" s="61" t="s">
        <v>222</v>
      </c>
      <c r="Q22" s="62"/>
      <c r="R22" s="62"/>
      <c r="S22" s="62"/>
    </row>
    <row r="23" spans="1:19" x14ac:dyDescent="0.55000000000000004">
      <c r="A23" s="18">
        <v>31</v>
      </c>
      <c r="B23" s="19">
        <v>111.6</v>
      </c>
      <c r="C23" s="20">
        <v>0</v>
      </c>
      <c r="D23" s="20">
        <v>4.1200000000000004E-3</v>
      </c>
      <c r="E23" s="20">
        <v>0</v>
      </c>
      <c r="F23" s="20">
        <v>4.1150000000000006E-3</v>
      </c>
      <c r="G23" s="20">
        <v>0</v>
      </c>
      <c r="H23" s="20">
        <v>0</v>
      </c>
      <c r="I23" s="20">
        <v>0</v>
      </c>
      <c r="J23" s="20">
        <v>0</v>
      </c>
      <c r="K23" s="20">
        <v>-2.5324185463662403E-4</v>
      </c>
      <c r="L23" s="21">
        <v>1144444</v>
      </c>
      <c r="M23" s="21">
        <v>411500000</v>
      </c>
      <c r="N23" s="19">
        <v>0</v>
      </c>
      <c r="O23" s="19">
        <v>0</v>
      </c>
      <c r="P23" s="62"/>
      <c r="Q23" s="62"/>
      <c r="R23" s="62"/>
      <c r="S23" s="62"/>
    </row>
    <row r="24" spans="1:19" x14ac:dyDescent="0.55000000000000004">
      <c r="A24" s="18">
        <v>30</v>
      </c>
      <c r="B24" s="19">
        <v>108</v>
      </c>
      <c r="C24" s="20">
        <v>0</v>
      </c>
      <c r="D24" s="20">
        <v>3.9039999999999999E-3</v>
      </c>
      <c r="E24" s="20">
        <v>0</v>
      </c>
      <c r="F24" s="20">
        <v>3.8990000000000001E-3</v>
      </c>
      <c r="G24" s="20">
        <v>0</v>
      </c>
      <c r="H24" s="20">
        <v>0</v>
      </c>
      <c r="I24" s="20">
        <v>0</v>
      </c>
      <c r="J24" s="20">
        <v>0</v>
      </c>
      <c r="K24" s="20">
        <v>-2.4653367794488199E-4</v>
      </c>
      <c r="L24" s="21">
        <v>1144444</v>
      </c>
      <c r="M24" s="21">
        <v>411500000</v>
      </c>
      <c r="N24" s="19">
        <v>0</v>
      </c>
      <c r="O24" s="19">
        <v>0</v>
      </c>
      <c r="P24" s="62" t="s">
        <v>234</v>
      </c>
      <c r="Q24" s="62" t="s">
        <v>202</v>
      </c>
      <c r="R24" s="63">
        <v>1045.8871999999999</v>
      </c>
      <c r="S24" s="62" t="s">
        <v>206</v>
      </c>
    </row>
    <row r="25" spans="1:19" x14ac:dyDescent="0.55000000000000004">
      <c r="A25" s="18">
        <v>29</v>
      </c>
      <c r="B25" s="19">
        <v>104.4</v>
      </c>
      <c r="C25" s="20">
        <v>0</v>
      </c>
      <c r="D25" s="20">
        <v>3.6909999999999998E-3</v>
      </c>
      <c r="E25" s="20">
        <v>0</v>
      </c>
      <c r="F25" s="20">
        <v>3.686E-3</v>
      </c>
      <c r="G25" s="20">
        <v>0</v>
      </c>
      <c r="H25" s="20">
        <v>0</v>
      </c>
      <c r="I25" s="20">
        <v>0</v>
      </c>
      <c r="J25" s="20">
        <v>0</v>
      </c>
      <c r="K25" s="20">
        <v>-2.3968060776941599E-4</v>
      </c>
      <c r="L25" s="21">
        <v>1144444</v>
      </c>
      <c r="M25" s="21">
        <v>411500000</v>
      </c>
      <c r="N25" s="19">
        <v>0</v>
      </c>
      <c r="O25" s="19">
        <v>0</v>
      </c>
      <c r="P25" s="62" t="s">
        <v>235</v>
      </c>
      <c r="Q25" s="62" t="s">
        <v>202</v>
      </c>
      <c r="R25" s="63">
        <v>1370.741866666667</v>
      </c>
      <c r="S25" s="62" t="s">
        <v>206</v>
      </c>
    </row>
    <row r="26" spans="1:19" x14ac:dyDescent="0.55000000000000004">
      <c r="A26" s="18">
        <v>28</v>
      </c>
      <c r="B26" s="19">
        <v>100.8</v>
      </c>
      <c r="C26" s="20">
        <v>0</v>
      </c>
      <c r="D26" s="20">
        <v>3.48E-3</v>
      </c>
      <c r="E26" s="20">
        <v>0</v>
      </c>
      <c r="F26" s="20">
        <v>3.4759999999999999E-3</v>
      </c>
      <c r="G26" s="20">
        <v>0</v>
      </c>
      <c r="H26" s="20">
        <v>0</v>
      </c>
      <c r="I26" s="20">
        <v>0</v>
      </c>
      <c r="J26" s="20">
        <v>0</v>
      </c>
      <c r="K26" s="20">
        <v>-2.3260651629070599E-4</v>
      </c>
      <c r="L26" s="21">
        <v>1144444</v>
      </c>
      <c r="M26" s="21">
        <v>411500000</v>
      </c>
      <c r="N26" s="19">
        <v>0</v>
      </c>
      <c r="O26" s="19">
        <v>0</v>
      </c>
      <c r="P26" s="62" t="s">
        <v>236</v>
      </c>
      <c r="Q26" s="62" t="s">
        <v>202</v>
      </c>
      <c r="R26" s="63">
        <v>1684.1666666666667</v>
      </c>
      <c r="S26" s="62" t="s">
        <v>206</v>
      </c>
    </row>
    <row r="27" spans="1:19" x14ac:dyDescent="0.55000000000000004">
      <c r="A27" s="18">
        <v>27</v>
      </c>
      <c r="B27" s="19">
        <v>97.2</v>
      </c>
      <c r="C27" s="20">
        <v>0</v>
      </c>
      <c r="D27" s="20">
        <v>3.2730000000000003E-3</v>
      </c>
      <c r="E27" s="20">
        <v>0</v>
      </c>
      <c r="F27" s="20">
        <v>3.2690000000000002E-3</v>
      </c>
      <c r="G27" s="20">
        <v>0</v>
      </c>
      <c r="H27" s="20">
        <v>0</v>
      </c>
      <c r="I27" s="20">
        <v>0</v>
      </c>
      <c r="J27" s="20">
        <v>0</v>
      </c>
      <c r="K27" s="20">
        <v>-2.25424498746887E-4</v>
      </c>
      <c r="L27" s="21">
        <v>1144444</v>
      </c>
      <c r="M27" s="21">
        <v>411500000</v>
      </c>
      <c r="N27" s="19">
        <v>0</v>
      </c>
      <c r="O27" s="19">
        <v>0</v>
      </c>
      <c r="P27" s="62" t="s">
        <v>237</v>
      </c>
      <c r="Q27" s="62" t="s">
        <v>203</v>
      </c>
      <c r="R27" s="63">
        <v>655.30720000000008</v>
      </c>
      <c r="S27" s="62" t="s">
        <v>206</v>
      </c>
    </row>
    <row r="28" spans="1:19" x14ac:dyDescent="0.55000000000000004">
      <c r="A28" s="18">
        <v>26</v>
      </c>
      <c r="B28" s="19">
        <v>93.6</v>
      </c>
      <c r="C28" s="20">
        <v>0</v>
      </c>
      <c r="D28" s="20">
        <v>3.0699999999999998E-3</v>
      </c>
      <c r="E28" s="20">
        <v>0</v>
      </c>
      <c r="F28" s="20">
        <v>3.0659999999999997E-3</v>
      </c>
      <c r="G28" s="20">
        <v>0</v>
      </c>
      <c r="H28" s="20">
        <v>0</v>
      </c>
      <c r="I28" s="20">
        <v>0</v>
      </c>
      <c r="J28" s="20">
        <v>0</v>
      </c>
      <c r="K28" s="20">
        <v>-2.1770144110277501E-4</v>
      </c>
      <c r="L28" s="21">
        <v>1144444</v>
      </c>
      <c r="M28" s="21">
        <v>411500000</v>
      </c>
      <c r="N28" s="19">
        <v>0</v>
      </c>
      <c r="O28" s="19">
        <v>0</v>
      </c>
      <c r="P28" s="62" t="s">
        <v>238</v>
      </c>
      <c r="Q28" s="62" t="s">
        <v>203</v>
      </c>
      <c r="R28" s="63">
        <v>856.38186666666661</v>
      </c>
      <c r="S28" s="62" t="s">
        <v>206</v>
      </c>
    </row>
    <row r="29" spans="1:19" x14ac:dyDescent="0.55000000000000004">
      <c r="A29" s="18">
        <v>25</v>
      </c>
      <c r="B29" s="19">
        <v>90</v>
      </c>
      <c r="C29" s="20">
        <v>0</v>
      </c>
      <c r="D29" s="20">
        <v>2.8709999999999999E-3</v>
      </c>
      <c r="E29" s="20">
        <v>0</v>
      </c>
      <c r="F29" s="20">
        <v>2.8670000000000002E-3</v>
      </c>
      <c r="G29" s="20">
        <v>0</v>
      </c>
      <c r="H29" s="20">
        <v>0</v>
      </c>
      <c r="I29" s="20">
        <v>0</v>
      </c>
      <c r="J29" s="20">
        <v>0</v>
      </c>
      <c r="K29" s="20">
        <v>-2.0983834586467E-4</v>
      </c>
      <c r="L29" s="21">
        <v>1144444</v>
      </c>
      <c r="M29" s="21">
        <v>411500000</v>
      </c>
      <c r="N29" s="19">
        <v>0</v>
      </c>
      <c r="O29" s="19">
        <v>0</v>
      </c>
      <c r="P29" s="62" t="s">
        <v>239</v>
      </c>
      <c r="Q29" s="62" t="s">
        <v>203</v>
      </c>
      <c r="R29" s="63">
        <v>1049.1666666666667</v>
      </c>
      <c r="S29" s="62" t="s">
        <v>206</v>
      </c>
    </row>
    <row r="30" spans="1:19" x14ac:dyDescent="0.55000000000000004">
      <c r="A30" s="18">
        <v>24</v>
      </c>
      <c r="B30" s="19">
        <v>86.4</v>
      </c>
      <c r="C30" s="20">
        <v>0</v>
      </c>
      <c r="D30" s="20">
        <v>2.676E-3</v>
      </c>
      <c r="E30" s="20">
        <v>0</v>
      </c>
      <c r="F30" s="20">
        <v>2.673E-3</v>
      </c>
      <c r="G30" s="20">
        <v>0</v>
      </c>
      <c r="H30" s="20">
        <v>0</v>
      </c>
      <c r="I30" s="20">
        <v>0</v>
      </c>
      <c r="J30" s="20">
        <v>0</v>
      </c>
      <c r="K30" s="20">
        <v>-2.01823778195474E-4</v>
      </c>
      <c r="L30" s="21">
        <v>1144444</v>
      </c>
      <c r="M30" s="21">
        <v>411500000</v>
      </c>
      <c r="N30" s="19">
        <v>0</v>
      </c>
      <c r="O30" s="19">
        <v>0</v>
      </c>
      <c r="P30" s="62" t="s">
        <v>244</v>
      </c>
      <c r="Q30" s="62" t="s">
        <v>211</v>
      </c>
      <c r="R30" s="63">
        <f>1.82*(19.15*14.15^3-18.85*13.85^3)</f>
        <v>7598.8853850000041</v>
      </c>
      <c r="S30" s="62" t="s">
        <v>206</v>
      </c>
    </row>
    <row r="31" spans="1:19" x14ac:dyDescent="0.55000000000000004">
      <c r="A31" s="18">
        <v>23</v>
      </c>
      <c r="B31" s="19">
        <v>82.8</v>
      </c>
      <c r="C31" s="20">
        <v>0</v>
      </c>
      <c r="D31" s="20">
        <v>2.4860000000000004E-3</v>
      </c>
      <c r="E31" s="20">
        <v>0</v>
      </c>
      <c r="F31" s="20">
        <v>2.483E-3</v>
      </c>
      <c r="G31" s="20">
        <v>0</v>
      </c>
      <c r="H31" s="20">
        <v>0</v>
      </c>
      <c r="I31" s="20">
        <v>0</v>
      </c>
      <c r="J31" s="20">
        <v>0</v>
      </c>
      <c r="K31" s="20">
        <v>-1.93724937343357E-4</v>
      </c>
      <c r="L31" s="21">
        <v>1144444</v>
      </c>
      <c r="M31" s="21">
        <v>411500000</v>
      </c>
      <c r="N31" s="19">
        <v>0</v>
      </c>
      <c r="O31" s="19">
        <v>0</v>
      </c>
      <c r="P31" s="62" t="s">
        <v>245</v>
      </c>
      <c r="Q31" s="62" t="s">
        <v>211</v>
      </c>
      <c r="R31" s="63">
        <f>1.82*(19.2*14.2^3-18.8*13.8^3)</f>
        <v>10132.624319999968</v>
      </c>
      <c r="S31" s="62" t="s">
        <v>206</v>
      </c>
    </row>
    <row r="32" spans="1:19" x14ac:dyDescent="0.55000000000000004">
      <c r="A32" s="18">
        <v>22</v>
      </c>
      <c r="B32" s="19">
        <v>79.2</v>
      </c>
      <c r="C32" s="20">
        <v>0</v>
      </c>
      <c r="D32" s="20">
        <v>2.3010000000000001E-3</v>
      </c>
      <c r="E32" s="20">
        <v>0</v>
      </c>
      <c r="F32" s="20">
        <v>2.2980000000000001E-3</v>
      </c>
      <c r="G32" s="20">
        <v>0</v>
      </c>
      <c r="H32" s="20">
        <v>0</v>
      </c>
      <c r="I32" s="20">
        <v>0</v>
      </c>
      <c r="J32" s="20">
        <v>0</v>
      </c>
      <c r="K32" s="20">
        <v>-1.8508756265663901E-4</v>
      </c>
      <c r="L32" s="21">
        <v>1144444</v>
      </c>
      <c r="M32" s="21">
        <v>411500000</v>
      </c>
      <c r="N32" s="19">
        <v>0</v>
      </c>
      <c r="O32" s="19">
        <v>0</v>
      </c>
      <c r="P32" s="62" t="s">
        <v>246</v>
      </c>
      <c r="Q32" s="62" t="s">
        <v>211</v>
      </c>
      <c r="R32" s="63">
        <f>1.82*(19.25*14.25^3-18.75*13.75^3)</f>
        <v>12667.029375</v>
      </c>
      <c r="S32" s="62" t="s">
        <v>206</v>
      </c>
    </row>
    <row r="33" spans="1:19" x14ac:dyDescent="0.55000000000000004">
      <c r="A33" s="18">
        <v>21</v>
      </c>
      <c r="B33" s="19">
        <v>75.599999999999994</v>
      </c>
      <c r="C33" s="20">
        <v>0</v>
      </c>
      <c r="D33" s="20">
        <v>2.1210000000000001E-3</v>
      </c>
      <c r="E33" s="20">
        <v>0</v>
      </c>
      <c r="F33" s="20">
        <v>2.1180000000000001E-3</v>
      </c>
      <c r="G33" s="20">
        <v>0</v>
      </c>
      <c r="H33" s="20">
        <v>0</v>
      </c>
      <c r="I33" s="20">
        <v>0</v>
      </c>
      <c r="J33" s="20">
        <v>0</v>
      </c>
      <c r="K33" s="20">
        <v>-1.7667951127819901E-4</v>
      </c>
      <c r="L33" s="21">
        <v>1144444</v>
      </c>
      <c r="M33" s="21">
        <v>411500000</v>
      </c>
      <c r="N33" s="19">
        <v>0</v>
      </c>
      <c r="O33" s="19">
        <v>0</v>
      </c>
      <c r="P33" s="62" t="s">
        <v>212</v>
      </c>
      <c r="Q33" s="62" t="s">
        <v>204</v>
      </c>
      <c r="R33" s="63">
        <v>37000</v>
      </c>
      <c r="S33" s="62" t="s">
        <v>207</v>
      </c>
    </row>
    <row r="34" spans="1:19" x14ac:dyDescent="0.55000000000000004">
      <c r="A34" s="18">
        <v>20</v>
      </c>
      <c r="B34" s="19">
        <v>72</v>
      </c>
      <c r="C34" s="20">
        <v>0</v>
      </c>
      <c r="D34" s="20">
        <v>1.9470000000000002E-3</v>
      </c>
      <c r="E34" s="20">
        <v>0</v>
      </c>
      <c r="F34" s="20">
        <v>1.944E-3</v>
      </c>
      <c r="G34" s="20">
        <v>0</v>
      </c>
      <c r="H34" s="20">
        <v>0</v>
      </c>
      <c r="I34" s="20">
        <v>0</v>
      </c>
      <c r="J34" s="20">
        <v>0</v>
      </c>
      <c r="K34" s="20">
        <v>-1.6783145363407899E-4</v>
      </c>
      <c r="L34" s="21">
        <v>1144444</v>
      </c>
      <c r="M34" s="21">
        <v>411500000</v>
      </c>
      <c r="N34" s="19">
        <v>0</v>
      </c>
      <c r="O34" s="19">
        <v>0</v>
      </c>
      <c r="P34" s="62" t="s">
        <v>213</v>
      </c>
      <c r="Q34" s="62" t="s">
        <v>205</v>
      </c>
      <c r="R34" s="63">
        <v>15417</v>
      </c>
      <c r="S34" s="62" t="s">
        <v>207</v>
      </c>
    </row>
    <row r="35" spans="1:19" x14ac:dyDescent="0.55000000000000004">
      <c r="A35" s="18">
        <v>19</v>
      </c>
      <c r="B35" s="19">
        <v>68.400000000000006</v>
      </c>
      <c r="C35" s="20">
        <v>0</v>
      </c>
      <c r="D35" s="20">
        <v>1.7780000000000001E-3</v>
      </c>
      <c r="E35" s="20">
        <v>0</v>
      </c>
      <c r="F35" s="20">
        <v>1.7769999999999999E-3</v>
      </c>
      <c r="G35" s="20">
        <v>0</v>
      </c>
      <c r="H35" s="20">
        <v>0</v>
      </c>
      <c r="I35" s="20">
        <v>0</v>
      </c>
      <c r="J35" s="20">
        <v>0</v>
      </c>
      <c r="K35" s="20">
        <v>-1.5882283834585401E-4</v>
      </c>
      <c r="L35" s="21">
        <v>1144444</v>
      </c>
      <c r="M35" s="21">
        <v>411500000</v>
      </c>
      <c r="N35" s="19">
        <v>0</v>
      </c>
      <c r="O35" s="19">
        <v>0</v>
      </c>
      <c r="P35" s="62" t="s">
        <v>230</v>
      </c>
      <c r="Q35" s="65" t="s">
        <v>208</v>
      </c>
      <c r="R35" s="63">
        <f>L14/(30*60*3.6)</f>
        <v>167.26759259259259</v>
      </c>
      <c r="S35" s="62" t="s">
        <v>209</v>
      </c>
    </row>
    <row r="36" spans="1:19" x14ac:dyDescent="0.55000000000000004">
      <c r="A36" s="18">
        <v>18</v>
      </c>
      <c r="B36" s="19">
        <v>64.8</v>
      </c>
      <c r="C36" s="20">
        <v>0</v>
      </c>
      <c r="D36" s="20">
        <v>1.6169999999999999E-3</v>
      </c>
      <c r="E36" s="20">
        <v>0</v>
      </c>
      <c r="F36" s="20">
        <v>1.6149999999999999E-3</v>
      </c>
      <c r="G36" s="20">
        <v>0</v>
      </c>
      <c r="H36" s="20">
        <v>0</v>
      </c>
      <c r="I36" s="20">
        <v>0</v>
      </c>
      <c r="J36" s="20">
        <v>0</v>
      </c>
      <c r="K36" s="20">
        <v>-1.49331766917279E-4</v>
      </c>
      <c r="L36" s="21">
        <v>1144444</v>
      </c>
      <c r="M36" s="21">
        <v>411500000</v>
      </c>
      <c r="N36" s="19">
        <v>0</v>
      </c>
      <c r="O36" s="19">
        <v>0</v>
      </c>
      <c r="P36" s="62" t="s">
        <v>229</v>
      </c>
      <c r="Q36" s="65" t="s">
        <v>208</v>
      </c>
      <c r="R36" s="63">
        <f>L27/(30*60*3.6)</f>
        <v>176.61172839506173</v>
      </c>
      <c r="S36" s="62" t="s">
        <v>209</v>
      </c>
    </row>
    <row r="37" spans="1:19" x14ac:dyDescent="0.55000000000000004">
      <c r="A37" s="18">
        <v>17</v>
      </c>
      <c r="B37" s="19">
        <v>61.2</v>
      </c>
      <c r="C37" s="20">
        <v>0</v>
      </c>
      <c r="D37" s="20">
        <v>1.462E-3</v>
      </c>
      <c r="E37" s="20">
        <v>0</v>
      </c>
      <c r="F37" s="20">
        <v>1.4599999999999999E-3</v>
      </c>
      <c r="G37" s="20">
        <v>0</v>
      </c>
      <c r="H37" s="20">
        <v>0</v>
      </c>
      <c r="I37" s="20">
        <v>0</v>
      </c>
      <c r="J37" s="20">
        <v>0</v>
      </c>
      <c r="K37" s="20">
        <v>-1.4012437343357E-4</v>
      </c>
      <c r="L37" s="21">
        <v>1204995</v>
      </c>
      <c r="M37" s="21">
        <v>416900000</v>
      </c>
      <c r="N37" s="19">
        <v>0</v>
      </c>
      <c r="O37" s="19">
        <v>0</v>
      </c>
      <c r="P37" s="62" t="s">
        <v>228</v>
      </c>
      <c r="Q37" s="65" t="s">
        <v>208</v>
      </c>
      <c r="R37" s="63">
        <f>L47/(30*60*3.6)</f>
        <v>185.9560185185185</v>
      </c>
      <c r="S37" s="62" t="s">
        <v>209</v>
      </c>
    </row>
    <row r="38" spans="1:19" x14ac:dyDescent="0.55000000000000004">
      <c r="A38" s="18">
        <v>16</v>
      </c>
      <c r="B38" s="19">
        <v>57.6</v>
      </c>
      <c r="C38" s="20">
        <v>0</v>
      </c>
      <c r="D38" s="20">
        <v>1.3140000000000001E-3</v>
      </c>
      <c r="E38" s="20">
        <v>0</v>
      </c>
      <c r="F38" s="20">
        <v>1.3129999999999999E-3</v>
      </c>
      <c r="G38" s="20">
        <v>0</v>
      </c>
      <c r="H38" s="20">
        <v>0</v>
      </c>
      <c r="I38" s="20">
        <v>0</v>
      </c>
      <c r="J38" s="20">
        <v>0</v>
      </c>
      <c r="K38" s="20">
        <v>-1.3225892857144002E-4</v>
      </c>
      <c r="L38" s="21">
        <v>1204995</v>
      </c>
      <c r="M38" s="21">
        <v>416900000</v>
      </c>
      <c r="N38" s="19">
        <v>0</v>
      </c>
      <c r="O38" s="19">
        <v>0</v>
      </c>
      <c r="P38" s="62" t="s">
        <v>233</v>
      </c>
      <c r="Q38" s="65" t="s">
        <v>219</v>
      </c>
      <c r="R38" s="66">
        <f>SQRT(M15/L15)</f>
        <v>19.356333163873842</v>
      </c>
      <c r="S38" s="62" t="s">
        <v>210</v>
      </c>
    </row>
    <row r="39" spans="1:19" x14ac:dyDescent="0.55000000000000004">
      <c r="A39" s="18">
        <v>15</v>
      </c>
      <c r="B39" s="19">
        <v>54</v>
      </c>
      <c r="C39" s="20">
        <v>0</v>
      </c>
      <c r="D39" s="20">
        <v>1.1739999999999999E-3</v>
      </c>
      <c r="E39" s="20">
        <v>0</v>
      </c>
      <c r="F39" s="20">
        <v>1.173E-3</v>
      </c>
      <c r="G39" s="20">
        <v>0</v>
      </c>
      <c r="H39" s="20">
        <v>0</v>
      </c>
      <c r="I39" s="20">
        <v>0</v>
      </c>
      <c r="J39" s="20">
        <v>0</v>
      </c>
      <c r="K39" s="20">
        <v>-1.2436419172932501E-4</v>
      </c>
      <c r="L39" s="21">
        <v>1204995</v>
      </c>
      <c r="M39" s="21">
        <v>416900000</v>
      </c>
      <c r="N39" s="19">
        <v>0</v>
      </c>
      <c r="O39" s="19">
        <v>0</v>
      </c>
      <c r="P39" s="62" t="s">
        <v>232</v>
      </c>
      <c r="Q39" s="65" t="s">
        <v>219</v>
      </c>
      <c r="R39" s="66">
        <f>SQRT(M36/L36)</f>
        <v>18.962153000973512</v>
      </c>
      <c r="S39" s="62" t="s">
        <v>210</v>
      </c>
    </row>
    <row r="40" spans="1:19" x14ac:dyDescent="0.55000000000000004">
      <c r="A40" s="18">
        <v>14</v>
      </c>
      <c r="B40" s="19">
        <v>50.4</v>
      </c>
      <c r="C40" s="20">
        <v>0</v>
      </c>
      <c r="D40" s="20">
        <v>1.039E-3</v>
      </c>
      <c r="E40" s="20">
        <v>0</v>
      </c>
      <c r="F40" s="20">
        <v>1.039E-3</v>
      </c>
      <c r="G40" s="20">
        <v>0</v>
      </c>
      <c r="H40" s="20">
        <v>0</v>
      </c>
      <c r="I40" s="20">
        <v>0</v>
      </c>
      <c r="J40" s="20">
        <v>0</v>
      </c>
      <c r="K40" s="20">
        <v>-1.16441572681695E-4</v>
      </c>
      <c r="L40" s="21">
        <v>1204995</v>
      </c>
      <c r="M40" s="21">
        <v>416900000</v>
      </c>
      <c r="N40" s="19">
        <v>0</v>
      </c>
      <c r="O40" s="19">
        <v>0</v>
      </c>
      <c r="P40" s="62" t="s">
        <v>231</v>
      </c>
      <c r="Q40" s="65" t="s">
        <v>219</v>
      </c>
      <c r="R40" s="66">
        <f>SQRT(M42/L42)</f>
        <v>18.600444600109427</v>
      </c>
      <c r="S40" s="62" t="s">
        <v>210</v>
      </c>
    </row>
    <row r="41" spans="1:19" x14ac:dyDescent="0.55000000000000004">
      <c r="A41" s="18">
        <v>13</v>
      </c>
      <c r="B41" s="19">
        <v>46.8</v>
      </c>
      <c r="C41" s="20">
        <v>0</v>
      </c>
      <c r="D41" s="20">
        <v>9.1100000000000003E-4</v>
      </c>
      <c r="E41" s="20">
        <v>0</v>
      </c>
      <c r="F41" s="20">
        <v>9.1100000000000003E-4</v>
      </c>
      <c r="G41" s="20">
        <v>0</v>
      </c>
      <c r="H41" s="20">
        <v>0</v>
      </c>
      <c r="I41" s="20">
        <v>0</v>
      </c>
      <c r="J41" s="20">
        <v>0</v>
      </c>
      <c r="K41" s="20">
        <v>-1.08473684210532E-4</v>
      </c>
      <c r="L41" s="21">
        <v>1204995</v>
      </c>
      <c r="M41" s="21">
        <v>416900000</v>
      </c>
      <c r="N41" s="19">
        <v>0</v>
      </c>
      <c r="O41" s="19">
        <v>0</v>
      </c>
      <c r="P41" s="62"/>
      <c r="Q41" s="65"/>
      <c r="R41" s="66"/>
      <c r="S41" s="62"/>
    </row>
    <row r="42" spans="1:19" x14ac:dyDescent="0.55000000000000004">
      <c r="A42" s="18">
        <v>12</v>
      </c>
      <c r="B42" s="19">
        <v>43.2</v>
      </c>
      <c r="C42" s="20">
        <v>0</v>
      </c>
      <c r="D42" s="20">
        <v>7.9000000000000001E-4</v>
      </c>
      <c r="E42" s="20">
        <v>0</v>
      </c>
      <c r="F42" s="20">
        <v>7.9100000000000004E-4</v>
      </c>
      <c r="G42" s="20">
        <v>0</v>
      </c>
      <c r="H42" s="20">
        <v>0</v>
      </c>
      <c r="I42" s="20">
        <v>0</v>
      </c>
      <c r="J42" s="20">
        <v>0</v>
      </c>
      <c r="K42" s="20">
        <v>-1.00076127819555E-4</v>
      </c>
      <c r="L42" s="21">
        <v>1204995</v>
      </c>
      <c r="M42" s="21">
        <v>416900000</v>
      </c>
      <c r="N42" s="19">
        <v>0</v>
      </c>
      <c r="O42" s="19">
        <v>0</v>
      </c>
      <c r="P42" s="62" t="s">
        <v>223</v>
      </c>
      <c r="Q42" s="65"/>
      <c r="R42" s="66"/>
      <c r="S42" s="62"/>
    </row>
    <row r="43" spans="1:19" x14ac:dyDescent="0.55000000000000004">
      <c r="A43" s="18">
        <v>11</v>
      </c>
      <c r="B43" s="19">
        <v>39.6</v>
      </c>
      <c r="C43" s="20">
        <v>0</v>
      </c>
      <c r="D43" s="20">
        <v>6.7700000000000008E-4</v>
      </c>
      <c r="E43" s="20">
        <v>0</v>
      </c>
      <c r="F43" s="20">
        <v>6.78E-4</v>
      </c>
      <c r="G43" s="20">
        <v>0</v>
      </c>
      <c r="H43" s="20">
        <v>0</v>
      </c>
      <c r="I43" s="20">
        <v>0</v>
      </c>
      <c r="J43" s="20">
        <v>0</v>
      </c>
      <c r="K43" s="20">
        <v>-9.1783521303252802E-5</v>
      </c>
      <c r="L43" s="21">
        <v>1204995</v>
      </c>
      <c r="M43" s="21">
        <v>416900000</v>
      </c>
      <c r="N43" s="19">
        <v>0</v>
      </c>
      <c r="O43" s="19">
        <v>0</v>
      </c>
    </row>
    <row r="44" spans="1:19" x14ac:dyDescent="0.55000000000000004">
      <c r="A44" s="18">
        <v>10</v>
      </c>
      <c r="B44" s="19">
        <v>36</v>
      </c>
      <c r="C44" s="20">
        <v>0</v>
      </c>
      <c r="D44" s="20">
        <v>5.71E-4</v>
      </c>
      <c r="E44" s="20">
        <v>0</v>
      </c>
      <c r="F44" s="20">
        <v>5.7199999999999992E-4</v>
      </c>
      <c r="G44" s="20">
        <v>0</v>
      </c>
      <c r="H44" s="20">
        <v>0</v>
      </c>
      <c r="I44" s="20">
        <v>0</v>
      </c>
      <c r="J44" s="20">
        <v>0</v>
      </c>
      <c r="K44" s="20">
        <v>-8.3735902255641805E-5</v>
      </c>
      <c r="L44" s="21">
        <v>1204995</v>
      </c>
      <c r="M44" s="21">
        <v>416900000</v>
      </c>
      <c r="N44" s="19">
        <v>0</v>
      </c>
      <c r="O44" s="19">
        <v>0</v>
      </c>
    </row>
    <row r="45" spans="1:19" x14ac:dyDescent="0.55000000000000004">
      <c r="A45" s="18">
        <v>9</v>
      </c>
      <c r="B45" s="19">
        <v>32.4</v>
      </c>
      <c r="C45" s="20">
        <v>0</v>
      </c>
      <c r="D45" s="20">
        <v>4.7299999999999995E-4</v>
      </c>
      <c r="E45" s="20">
        <v>0</v>
      </c>
      <c r="F45" s="20">
        <v>4.75E-4</v>
      </c>
      <c r="G45" s="20">
        <v>0</v>
      </c>
      <c r="H45" s="20">
        <v>0</v>
      </c>
      <c r="I45" s="20">
        <v>0</v>
      </c>
      <c r="J45" s="20">
        <v>0</v>
      </c>
      <c r="K45" s="20">
        <v>-7.4988095238087593E-5</v>
      </c>
      <c r="L45" s="21">
        <v>1204995</v>
      </c>
      <c r="M45" s="21">
        <v>416900000</v>
      </c>
      <c r="N45" s="19">
        <v>0</v>
      </c>
      <c r="O45" s="19">
        <v>0</v>
      </c>
    </row>
    <row r="46" spans="1:19" x14ac:dyDescent="0.55000000000000004">
      <c r="A46" s="18">
        <v>8</v>
      </c>
      <c r="B46" s="19">
        <v>28.8</v>
      </c>
      <c r="C46" s="20">
        <v>0</v>
      </c>
      <c r="D46" s="20">
        <v>3.8299999999999999E-4</v>
      </c>
      <c r="E46" s="20">
        <v>0</v>
      </c>
      <c r="F46" s="20">
        <v>3.8500000000000003E-4</v>
      </c>
      <c r="G46" s="20">
        <v>0</v>
      </c>
      <c r="H46" s="20">
        <v>0</v>
      </c>
      <c r="I46" s="20">
        <v>0</v>
      </c>
      <c r="J46" s="20">
        <v>0</v>
      </c>
      <c r="K46" s="20">
        <v>-6.6857299498748095E-5</v>
      </c>
      <c r="L46" s="21">
        <v>1204995</v>
      </c>
      <c r="M46" s="21">
        <v>416900000</v>
      </c>
      <c r="N46" s="19">
        <v>0</v>
      </c>
      <c r="O46" s="19">
        <v>0</v>
      </c>
    </row>
    <row r="47" spans="1:19" x14ac:dyDescent="0.55000000000000004">
      <c r="A47" s="18">
        <v>7</v>
      </c>
      <c r="B47" s="19">
        <v>25.2</v>
      </c>
      <c r="C47" s="20">
        <v>0</v>
      </c>
      <c r="D47" s="20">
        <v>3.0199999999999997E-4</v>
      </c>
      <c r="E47" s="20">
        <v>0</v>
      </c>
      <c r="F47" s="20">
        <v>3.0400000000000002E-4</v>
      </c>
      <c r="G47" s="20">
        <v>0</v>
      </c>
      <c r="H47" s="20">
        <v>0</v>
      </c>
      <c r="I47" s="20">
        <v>0</v>
      </c>
      <c r="J47" s="20">
        <v>0</v>
      </c>
      <c r="K47" s="20">
        <v>-5.8107299498744203E-5</v>
      </c>
      <c r="L47" s="21">
        <v>1204995</v>
      </c>
      <c r="M47" s="21">
        <v>416900000</v>
      </c>
      <c r="N47" s="19">
        <v>0</v>
      </c>
      <c r="O47" s="19">
        <v>0</v>
      </c>
    </row>
    <row r="48" spans="1:19" x14ac:dyDescent="0.55000000000000004">
      <c r="A48" s="18">
        <v>6</v>
      </c>
      <c r="B48" s="19">
        <v>21.6</v>
      </c>
      <c r="C48" s="20">
        <v>0</v>
      </c>
      <c r="D48" s="20">
        <v>2.3000000000000001E-4</v>
      </c>
      <c r="E48" s="20">
        <v>0</v>
      </c>
      <c r="F48" s="20">
        <v>2.3300000000000003E-4</v>
      </c>
      <c r="G48" s="20">
        <v>0</v>
      </c>
      <c r="H48" s="20">
        <v>0</v>
      </c>
      <c r="I48" s="20">
        <v>0</v>
      </c>
      <c r="J48" s="20">
        <v>0</v>
      </c>
      <c r="K48" s="20">
        <v>-4.9554981203006703E-5</v>
      </c>
      <c r="L48" s="21">
        <v>1204995</v>
      </c>
      <c r="M48" s="21">
        <v>416900000</v>
      </c>
      <c r="N48" s="19">
        <v>0</v>
      </c>
      <c r="O48" s="19">
        <v>0</v>
      </c>
    </row>
    <row r="49" spans="1:15" x14ac:dyDescent="0.55000000000000004">
      <c r="A49" s="18">
        <v>5</v>
      </c>
      <c r="B49" s="19">
        <v>18</v>
      </c>
      <c r="C49" s="20">
        <v>0</v>
      </c>
      <c r="D49" s="20">
        <v>1.6700000000000002E-4</v>
      </c>
      <c r="E49" s="20">
        <v>0</v>
      </c>
      <c r="F49" s="20">
        <v>1.7000000000000001E-4</v>
      </c>
      <c r="G49" s="20">
        <v>0</v>
      </c>
      <c r="H49" s="20">
        <v>0</v>
      </c>
      <c r="I49" s="20">
        <v>0</v>
      </c>
      <c r="J49" s="20">
        <v>0</v>
      </c>
      <c r="K49" s="20">
        <v>-4.1210839598995803E-5</v>
      </c>
      <c r="L49" s="21">
        <v>1204995</v>
      </c>
      <c r="M49" s="21">
        <v>416900000</v>
      </c>
      <c r="N49" s="19">
        <v>0</v>
      </c>
      <c r="O49" s="19">
        <v>0</v>
      </c>
    </row>
    <row r="50" spans="1:15" x14ac:dyDescent="0.55000000000000004">
      <c r="A50" s="18">
        <v>4</v>
      </c>
      <c r="B50" s="19">
        <v>14.4</v>
      </c>
      <c r="C50" s="20">
        <v>0</v>
      </c>
      <c r="D50" s="20">
        <v>1.1400000000000001E-4</v>
      </c>
      <c r="E50" s="20">
        <v>0</v>
      </c>
      <c r="F50" s="20">
        <v>1.1700000000000001E-4</v>
      </c>
      <c r="G50" s="20">
        <v>0</v>
      </c>
      <c r="H50" s="20">
        <v>0</v>
      </c>
      <c r="I50" s="20">
        <v>0</v>
      </c>
      <c r="J50" s="20">
        <v>0</v>
      </c>
      <c r="K50" s="20">
        <v>-3.25399436090243E-5</v>
      </c>
      <c r="L50" s="21">
        <v>1204995</v>
      </c>
      <c r="M50" s="21">
        <v>416900000</v>
      </c>
      <c r="N50" s="19">
        <v>0</v>
      </c>
      <c r="O50" s="19">
        <v>0</v>
      </c>
    </row>
    <row r="51" spans="1:15" x14ac:dyDescent="0.55000000000000004">
      <c r="A51" s="18">
        <v>3</v>
      </c>
      <c r="B51" s="19">
        <v>10.8</v>
      </c>
      <c r="C51" s="20">
        <v>0</v>
      </c>
      <c r="D51" s="20">
        <v>7.0000000000000007E-5</v>
      </c>
      <c r="E51" s="20">
        <v>0</v>
      </c>
      <c r="F51" s="20">
        <v>7.2999999999999999E-5</v>
      </c>
      <c r="G51" s="20">
        <v>0</v>
      </c>
      <c r="H51" s="20">
        <v>0</v>
      </c>
      <c r="I51" s="20">
        <v>0</v>
      </c>
      <c r="J51" s="20">
        <v>0</v>
      </c>
      <c r="K51" s="20">
        <v>-2.4289943609023201E-5</v>
      </c>
      <c r="L51" s="21">
        <v>1204995</v>
      </c>
      <c r="M51" s="21">
        <v>416900000</v>
      </c>
      <c r="N51" s="19">
        <v>0</v>
      </c>
      <c r="O51" s="19">
        <v>0</v>
      </c>
    </row>
    <row r="52" spans="1:15" x14ac:dyDescent="0.55000000000000004">
      <c r="A52" s="18">
        <v>2</v>
      </c>
      <c r="B52" s="19">
        <v>7.2</v>
      </c>
      <c r="C52" s="20">
        <v>0</v>
      </c>
      <c r="D52" s="20">
        <v>3.6999999999999998E-5</v>
      </c>
      <c r="E52" s="20">
        <v>0</v>
      </c>
      <c r="F52" s="20">
        <v>4.0000000000000003E-5</v>
      </c>
      <c r="G52" s="20">
        <v>0</v>
      </c>
      <c r="H52" s="20">
        <v>0</v>
      </c>
      <c r="I52" s="20">
        <v>0</v>
      </c>
      <c r="J52" s="20">
        <v>0</v>
      </c>
      <c r="K52" s="20">
        <v>-1.61964285714301E-5</v>
      </c>
      <c r="L52" s="21">
        <v>1204995</v>
      </c>
      <c r="M52" s="21">
        <v>416900000</v>
      </c>
      <c r="N52" s="19">
        <v>0</v>
      </c>
      <c r="O52" s="19">
        <v>0</v>
      </c>
    </row>
    <row r="53" spans="1:15" x14ac:dyDescent="0.55000000000000004">
      <c r="A53" s="18">
        <v>1</v>
      </c>
      <c r="B53" s="19">
        <v>3.6</v>
      </c>
      <c r="C53" s="20">
        <v>0</v>
      </c>
      <c r="D53" s="20">
        <v>1.4E-5</v>
      </c>
      <c r="E53" s="20">
        <v>0</v>
      </c>
      <c r="F53" s="20">
        <v>1.5999999999999999E-5</v>
      </c>
      <c r="G53" s="20">
        <v>0</v>
      </c>
      <c r="H53" s="20">
        <v>0</v>
      </c>
      <c r="I53" s="20">
        <v>0</v>
      </c>
      <c r="J53" s="20">
        <v>0</v>
      </c>
      <c r="K53" s="20">
        <v>-8.0007832080206293E-6</v>
      </c>
      <c r="L53" s="21">
        <v>1204995</v>
      </c>
      <c r="M53" s="21">
        <v>416900000</v>
      </c>
      <c r="N53" s="19">
        <v>0</v>
      </c>
      <c r="O53" s="19">
        <v>0</v>
      </c>
    </row>
    <row r="54" spans="1:15" x14ac:dyDescent="0.55000000000000004">
      <c r="A54" s="18" t="s">
        <v>105</v>
      </c>
      <c r="B54" s="19">
        <v>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1"/>
      <c r="M54" s="21"/>
      <c r="N54" s="22" t="s">
        <v>106</v>
      </c>
      <c r="O54" s="19"/>
    </row>
    <row r="55" spans="1:15" x14ac:dyDescent="0.55000000000000004">
      <c r="L55" s="23">
        <f>SUM(L4:L53)</f>
        <v>57282767</v>
      </c>
      <c r="M55" s="23">
        <f>SUM(M4:M53)</f>
        <v>20580400000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436B6-E201-4079-A1A5-FE7F26469820}">
  <dimension ref="A1:S55"/>
  <sheetViews>
    <sheetView zoomScale="70" zoomScaleNormal="70" workbookViewId="0"/>
  </sheetViews>
  <sheetFormatPr baseColWidth="10" defaultRowHeight="14.4" x14ac:dyDescent="0.55000000000000004"/>
  <cols>
    <col min="3" max="4" width="11.5234375" bestFit="1" customWidth="1"/>
    <col min="7" max="7" width="11.5234375" bestFit="1" customWidth="1"/>
    <col min="12" max="12" width="15.41796875" customWidth="1"/>
    <col min="13" max="13" width="15.41796875" style="18" customWidth="1"/>
    <col min="14" max="15" width="15.41796875" customWidth="1"/>
    <col min="16" max="16" width="30.5234375" bestFit="1" customWidth="1"/>
    <col min="17" max="17" width="2.3125" bestFit="1" customWidth="1"/>
    <col min="18" max="18" width="8.68359375" bestFit="1" customWidth="1"/>
  </cols>
  <sheetData>
    <row r="1" spans="1:16" x14ac:dyDescent="0.55000000000000004">
      <c r="A1" s="2" t="s">
        <v>141</v>
      </c>
      <c r="C1" s="17" t="s">
        <v>89</v>
      </c>
      <c r="D1" s="17"/>
      <c r="E1" s="17"/>
      <c r="F1" s="17" t="s">
        <v>90</v>
      </c>
      <c r="G1" s="17"/>
      <c r="H1" s="17"/>
      <c r="I1" s="17" t="s">
        <v>91</v>
      </c>
      <c r="J1" s="17"/>
      <c r="K1" s="17"/>
      <c r="L1" s="17" t="s">
        <v>92</v>
      </c>
      <c r="M1" s="17"/>
      <c r="N1" s="17"/>
      <c r="O1" s="17"/>
    </row>
    <row r="2" spans="1:16" x14ac:dyDescent="0.55000000000000004">
      <c r="A2" s="18" t="s">
        <v>93</v>
      </c>
      <c r="B2" s="18" t="s">
        <v>94</v>
      </c>
      <c r="C2" s="18" t="s">
        <v>95</v>
      </c>
      <c r="D2" s="18" t="s">
        <v>96</v>
      </c>
      <c r="E2" s="18" t="s">
        <v>97</v>
      </c>
      <c r="F2" s="18" t="s">
        <v>95</v>
      </c>
      <c r="G2" s="18" t="s">
        <v>96</v>
      </c>
      <c r="H2" s="18" t="s">
        <v>97</v>
      </c>
      <c r="I2" s="18" t="s">
        <v>95</v>
      </c>
      <c r="J2" s="18" t="s">
        <v>96</v>
      </c>
      <c r="K2" s="18" t="s">
        <v>97</v>
      </c>
      <c r="L2" s="18" t="s">
        <v>98</v>
      </c>
      <c r="M2" s="18" t="s">
        <v>99</v>
      </c>
      <c r="N2" s="18" t="s">
        <v>100</v>
      </c>
      <c r="O2" s="18" t="s">
        <v>101</v>
      </c>
    </row>
    <row r="3" spans="1:16" x14ac:dyDescent="0.55000000000000004">
      <c r="A3" s="18" t="s">
        <v>88</v>
      </c>
      <c r="B3" s="18" t="s">
        <v>59</v>
      </c>
      <c r="C3" s="18" t="s">
        <v>59</v>
      </c>
      <c r="D3" s="18" t="s">
        <v>59</v>
      </c>
      <c r="E3" s="18" t="s">
        <v>102</v>
      </c>
      <c r="F3" s="18" t="s">
        <v>59</v>
      </c>
      <c r="G3" s="18" t="s">
        <v>59</v>
      </c>
      <c r="H3" s="18" t="s">
        <v>102</v>
      </c>
      <c r="I3" s="18" t="s">
        <v>59</v>
      </c>
      <c r="J3" s="18" t="s">
        <v>59</v>
      </c>
      <c r="K3" s="18" t="s">
        <v>102</v>
      </c>
      <c r="L3" s="18" t="s">
        <v>103</v>
      </c>
      <c r="M3" s="18" t="s">
        <v>104</v>
      </c>
      <c r="N3" s="18" t="s">
        <v>59</v>
      </c>
      <c r="O3" s="18" t="s">
        <v>59</v>
      </c>
    </row>
    <row r="4" spans="1:16" x14ac:dyDescent="0.55000000000000004">
      <c r="A4" s="18">
        <v>50</v>
      </c>
      <c r="B4" s="18">
        <v>180</v>
      </c>
      <c r="C4" s="20">
        <v>-1.2124609427609399E-2</v>
      </c>
      <c r="D4" s="20">
        <v>-2.8403771043770698E-3</v>
      </c>
      <c r="E4" s="20">
        <v>0</v>
      </c>
      <c r="F4" s="20">
        <v>2.84039393939391E-3</v>
      </c>
      <c r="G4" s="20">
        <v>-1.2124609427609399E-2</v>
      </c>
      <c r="H4" s="20">
        <v>0</v>
      </c>
      <c r="I4" s="20">
        <v>0</v>
      </c>
      <c r="J4" s="20">
        <v>0</v>
      </c>
      <c r="K4" s="20">
        <v>8.7020512820512683E-4</v>
      </c>
      <c r="L4" s="21">
        <v>508461</v>
      </c>
      <c r="M4" s="21">
        <v>52440000</v>
      </c>
      <c r="N4" s="19">
        <v>0</v>
      </c>
      <c r="O4" s="19">
        <v>0</v>
      </c>
    </row>
    <row r="5" spans="1:16" x14ac:dyDescent="0.55000000000000004">
      <c r="A5" s="18">
        <v>49</v>
      </c>
      <c r="B5" s="18">
        <v>176.4</v>
      </c>
      <c r="C5" s="20">
        <v>-1.1796959595959401E-2</v>
      </c>
      <c r="D5" s="20">
        <v>-2.7638956228955899E-3</v>
      </c>
      <c r="E5" s="20">
        <v>0</v>
      </c>
      <c r="F5" s="20">
        <v>2.7638956228955899E-3</v>
      </c>
      <c r="G5" s="20">
        <v>-1.1796959595959401E-2</v>
      </c>
      <c r="H5" s="20">
        <v>0</v>
      </c>
      <c r="I5" s="20">
        <v>0</v>
      </c>
      <c r="J5" s="20">
        <v>0</v>
      </c>
      <c r="K5" s="20">
        <v>8.6958974358973355E-4</v>
      </c>
      <c r="L5" s="21">
        <v>508461</v>
      </c>
      <c r="M5" s="21">
        <v>52440000</v>
      </c>
      <c r="N5" s="19">
        <v>0</v>
      </c>
      <c r="O5" s="19">
        <v>0</v>
      </c>
    </row>
    <row r="6" spans="1:16" x14ac:dyDescent="0.55000000000000004">
      <c r="A6" s="18">
        <v>48</v>
      </c>
      <c r="B6" s="18">
        <v>172.8</v>
      </c>
      <c r="C6" s="20">
        <v>-1.1468764309764399E-2</v>
      </c>
      <c r="D6" s="20">
        <v>-2.6869999999999702E-3</v>
      </c>
      <c r="E6" s="20">
        <v>0</v>
      </c>
      <c r="F6" s="20">
        <v>2.6869999999999702E-3</v>
      </c>
      <c r="G6" s="20">
        <v>-1.1468764309764399E-2</v>
      </c>
      <c r="H6" s="20">
        <v>0</v>
      </c>
      <c r="I6" s="20">
        <v>0</v>
      </c>
      <c r="J6" s="20">
        <v>0</v>
      </c>
      <c r="K6" s="20">
        <v>8.6792307692307538E-4</v>
      </c>
      <c r="L6" s="21">
        <v>508461</v>
      </c>
      <c r="M6" s="21">
        <v>52440000</v>
      </c>
      <c r="N6" s="19">
        <v>0</v>
      </c>
      <c r="O6" s="19">
        <v>0</v>
      </c>
    </row>
    <row r="7" spans="1:16" x14ac:dyDescent="0.55000000000000004">
      <c r="A7" s="18">
        <v>47</v>
      </c>
      <c r="B7" s="18">
        <v>169.2</v>
      </c>
      <c r="C7" s="20">
        <v>-1.1140198653198602E-2</v>
      </c>
      <c r="D7" s="20">
        <v>-2.60999999999997E-3</v>
      </c>
      <c r="E7" s="20">
        <v>0</v>
      </c>
      <c r="F7" s="20">
        <v>2.60999999999997E-3</v>
      </c>
      <c r="G7" s="20">
        <v>-1.1140198653198602E-2</v>
      </c>
      <c r="H7" s="20">
        <v>0</v>
      </c>
      <c r="I7" s="20">
        <v>0</v>
      </c>
      <c r="J7" s="20">
        <v>0</v>
      </c>
      <c r="K7" s="20">
        <v>8.6535897435898856E-4</v>
      </c>
      <c r="L7" s="21">
        <v>508461</v>
      </c>
      <c r="M7" s="21">
        <v>52440000</v>
      </c>
      <c r="N7" s="19">
        <v>0</v>
      </c>
      <c r="O7" s="19">
        <v>0</v>
      </c>
    </row>
    <row r="8" spans="1:16" x14ac:dyDescent="0.55000000000000004">
      <c r="A8" s="18">
        <v>46</v>
      </c>
      <c r="B8" s="18">
        <v>165.6</v>
      </c>
      <c r="C8" s="20">
        <v>-1.08119191919191E-2</v>
      </c>
      <c r="D8" s="20">
        <v>-2.5329999999999801E-3</v>
      </c>
      <c r="E8" s="20">
        <v>0</v>
      </c>
      <c r="F8" s="20">
        <v>2.5329999999999801E-3</v>
      </c>
      <c r="G8" s="20">
        <v>-1.08119191919191E-2</v>
      </c>
      <c r="H8" s="20">
        <v>0</v>
      </c>
      <c r="I8" s="20">
        <v>0</v>
      </c>
      <c r="J8" s="20">
        <v>0</v>
      </c>
      <c r="K8" s="20">
        <v>8.6192307692308076E-4</v>
      </c>
      <c r="L8" s="21">
        <v>508461</v>
      </c>
      <c r="M8" s="21">
        <v>52440000</v>
      </c>
      <c r="N8" s="19">
        <v>0</v>
      </c>
      <c r="O8" s="19">
        <v>0</v>
      </c>
    </row>
    <row r="9" spans="1:16" x14ac:dyDescent="0.55000000000000004">
      <c r="A9" s="18">
        <v>45</v>
      </c>
      <c r="B9" s="18">
        <v>162</v>
      </c>
      <c r="C9" s="20">
        <v>-1.04830808080809E-2</v>
      </c>
      <c r="D9" s="20">
        <v>-2.4559999999999799E-3</v>
      </c>
      <c r="E9" s="20">
        <v>0</v>
      </c>
      <c r="F9" s="20">
        <v>2.4559999999999799E-3</v>
      </c>
      <c r="G9" s="20">
        <v>-1.04830808080809E-2</v>
      </c>
      <c r="H9" s="20">
        <v>0</v>
      </c>
      <c r="I9" s="20">
        <v>0</v>
      </c>
      <c r="J9" s="20">
        <v>0</v>
      </c>
      <c r="K9" s="20">
        <v>8.576153846153908E-4</v>
      </c>
      <c r="L9" s="21">
        <v>508461</v>
      </c>
      <c r="M9" s="21">
        <v>52440000</v>
      </c>
      <c r="N9" s="19">
        <v>0</v>
      </c>
      <c r="O9" s="19">
        <v>0</v>
      </c>
    </row>
    <row r="10" spans="1:16" x14ac:dyDescent="0.55000000000000004">
      <c r="A10" s="18">
        <v>44</v>
      </c>
      <c r="B10" s="18">
        <v>158.4</v>
      </c>
      <c r="C10" s="20">
        <v>-1.01548619528619E-2</v>
      </c>
      <c r="D10" s="20">
        <v>-2.3789999999999801E-3</v>
      </c>
      <c r="E10" s="20">
        <v>0</v>
      </c>
      <c r="F10" s="20">
        <v>2.3789999999999801E-3</v>
      </c>
      <c r="G10" s="20">
        <v>-1.01548585858586E-2</v>
      </c>
      <c r="H10" s="20">
        <v>0</v>
      </c>
      <c r="I10" s="20">
        <v>0</v>
      </c>
      <c r="J10" s="20">
        <v>0</v>
      </c>
      <c r="K10" s="20">
        <v>8.5261538461539328E-4</v>
      </c>
      <c r="L10" s="21">
        <v>508461</v>
      </c>
      <c r="M10" s="21">
        <v>52440000</v>
      </c>
      <c r="N10" s="19">
        <v>0</v>
      </c>
      <c r="O10" s="19">
        <v>0</v>
      </c>
    </row>
    <row r="11" spans="1:16" x14ac:dyDescent="0.55000000000000004">
      <c r="A11" s="18">
        <v>43</v>
      </c>
      <c r="B11" s="18">
        <v>154.80000000000001</v>
      </c>
      <c r="C11" s="20">
        <v>-9.8262121212121904E-3</v>
      </c>
      <c r="D11" s="20">
        <v>-2.3019999999999898E-3</v>
      </c>
      <c r="E11" s="20">
        <v>0</v>
      </c>
      <c r="F11" s="20">
        <v>2.3019999999999898E-3</v>
      </c>
      <c r="G11" s="20">
        <v>-9.8262087542088199E-3</v>
      </c>
      <c r="H11" s="20">
        <v>0</v>
      </c>
      <c r="I11" s="20">
        <v>0</v>
      </c>
      <c r="J11" s="20">
        <v>0</v>
      </c>
      <c r="K11" s="20">
        <v>8.4669230769231923E-4</v>
      </c>
      <c r="L11" s="21">
        <v>508461</v>
      </c>
      <c r="M11" s="21">
        <v>52440000</v>
      </c>
      <c r="N11" s="19">
        <v>0</v>
      </c>
      <c r="O11" s="19">
        <v>0</v>
      </c>
    </row>
    <row r="12" spans="1:16" x14ac:dyDescent="0.55000000000000004">
      <c r="A12" s="18">
        <v>42</v>
      </c>
      <c r="B12" s="18">
        <v>151.19999999999999</v>
      </c>
      <c r="C12" s="20">
        <v>-9.4980808080807402E-3</v>
      </c>
      <c r="D12" s="20">
        <v>-2.22499999999999E-3</v>
      </c>
      <c r="E12" s="20">
        <v>0</v>
      </c>
      <c r="F12" s="20">
        <v>2.22499999999999E-3</v>
      </c>
      <c r="G12" s="20">
        <v>-9.4980774410773697E-3</v>
      </c>
      <c r="H12" s="20">
        <v>0</v>
      </c>
      <c r="I12" s="20">
        <v>0</v>
      </c>
      <c r="J12" s="20">
        <v>0</v>
      </c>
      <c r="K12" s="20">
        <v>8.4012820512820315E-4</v>
      </c>
      <c r="L12" s="21">
        <v>508461</v>
      </c>
      <c r="M12" s="21">
        <v>52440000</v>
      </c>
      <c r="N12" s="19">
        <v>0</v>
      </c>
      <c r="O12" s="19">
        <v>0</v>
      </c>
    </row>
    <row r="13" spans="1:16" x14ac:dyDescent="0.55000000000000004">
      <c r="A13" s="18">
        <v>41</v>
      </c>
      <c r="B13" s="18">
        <v>147.6</v>
      </c>
      <c r="C13" s="20">
        <v>-9.1709023569023704E-3</v>
      </c>
      <c r="D13" s="20">
        <v>-2.14809427609427E-3</v>
      </c>
      <c r="E13" s="20">
        <v>0</v>
      </c>
      <c r="F13" s="20">
        <v>2.14808417508417E-3</v>
      </c>
      <c r="G13" s="20">
        <v>-9.1709023569023704E-3</v>
      </c>
      <c r="H13" s="20">
        <v>0</v>
      </c>
      <c r="I13" s="20">
        <v>0</v>
      </c>
      <c r="J13" s="20">
        <v>0</v>
      </c>
      <c r="K13" s="20">
        <v>8.3246153846154288E-4</v>
      </c>
      <c r="L13" s="21">
        <v>508461</v>
      </c>
      <c r="M13" s="21">
        <v>52440000</v>
      </c>
      <c r="N13" s="19">
        <v>0</v>
      </c>
      <c r="O13" s="19">
        <v>0</v>
      </c>
    </row>
    <row r="14" spans="1:16" x14ac:dyDescent="0.55000000000000004">
      <c r="A14" s="18">
        <v>40</v>
      </c>
      <c r="B14" s="18">
        <v>144</v>
      </c>
      <c r="C14" s="20">
        <v>-8.8439191919192396E-3</v>
      </c>
      <c r="D14" s="20">
        <v>-2.0719696969696798E-3</v>
      </c>
      <c r="E14" s="20">
        <v>0</v>
      </c>
      <c r="F14" s="20">
        <v>2.0719730639730499E-3</v>
      </c>
      <c r="G14" s="20">
        <v>-8.8439191919192309E-3</v>
      </c>
      <c r="H14" s="20">
        <v>0</v>
      </c>
      <c r="I14" s="20">
        <v>0</v>
      </c>
      <c r="J14" s="20">
        <v>0</v>
      </c>
      <c r="K14" s="20">
        <v>8.2423076923076536E-4</v>
      </c>
      <c r="L14" s="21">
        <v>508461</v>
      </c>
      <c r="M14" s="21">
        <v>52440000</v>
      </c>
      <c r="N14" s="19">
        <v>0</v>
      </c>
      <c r="O14" s="19">
        <v>0</v>
      </c>
    </row>
    <row r="15" spans="1:16" x14ac:dyDescent="0.55000000000000004">
      <c r="A15" s="18">
        <v>39</v>
      </c>
      <c r="B15" s="18">
        <v>140.4</v>
      </c>
      <c r="C15" s="20">
        <v>-8.5178686868687091E-3</v>
      </c>
      <c r="D15" s="20">
        <v>-1.99534680134679E-3</v>
      </c>
      <c r="E15" s="20">
        <v>0</v>
      </c>
      <c r="F15" s="20">
        <v>1.9953468013468E-3</v>
      </c>
      <c r="G15" s="20">
        <v>-8.5178720538720814E-3</v>
      </c>
      <c r="H15" s="20">
        <v>0</v>
      </c>
      <c r="I15" s="20">
        <v>0</v>
      </c>
      <c r="J15" s="20">
        <v>0</v>
      </c>
      <c r="K15" s="20">
        <v>8.1523076923076222E-4</v>
      </c>
      <c r="L15" s="21">
        <v>508461</v>
      </c>
      <c r="M15" s="21">
        <v>52440000</v>
      </c>
      <c r="N15" s="19">
        <v>0</v>
      </c>
      <c r="O15" s="19">
        <v>0</v>
      </c>
      <c r="P15" s="2" t="s">
        <v>240</v>
      </c>
    </row>
    <row r="16" spans="1:16" x14ac:dyDescent="0.55000000000000004">
      <c r="A16" s="18">
        <v>38</v>
      </c>
      <c r="B16" s="18">
        <v>136.80000000000001</v>
      </c>
      <c r="C16" s="20">
        <v>-8.1928383838385001E-3</v>
      </c>
      <c r="D16" s="20">
        <v>-1.9190976430976401E-3</v>
      </c>
      <c r="E16" s="20">
        <v>0</v>
      </c>
      <c r="F16" s="20">
        <v>1.9190942760942799E-3</v>
      </c>
      <c r="G16" s="20">
        <v>-8.1928383838385001E-3</v>
      </c>
      <c r="H16" s="20">
        <v>0</v>
      </c>
      <c r="I16" s="20">
        <v>0</v>
      </c>
      <c r="J16" s="20">
        <v>0</v>
      </c>
      <c r="K16" s="20">
        <v>8.0507692307692225E-4</v>
      </c>
      <c r="L16" s="21">
        <v>508461</v>
      </c>
      <c r="M16" s="21">
        <v>52440000</v>
      </c>
      <c r="N16" s="19">
        <v>0</v>
      </c>
      <c r="O16" s="19">
        <v>0</v>
      </c>
      <c r="P16" s="4" t="s">
        <v>241</v>
      </c>
    </row>
    <row r="17" spans="1:19" x14ac:dyDescent="0.55000000000000004">
      <c r="A17" s="18">
        <v>37</v>
      </c>
      <c r="B17" s="18">
        <v>133.19999999999999</v>
      </c>
      <c r="C17" s="20">
        <v>-7.8689326599326696E-3</v>
      </c>
      <c r="D17" s="20">
        <v>-1.8434242424242499E-3</v>
      </c>
      <c r="E17" s="20">
        <v>0</v>
      </c>
      <c r="F17" s="20">
        <v>1.84343097643098E-3</v>
      </c>
      <c r="G17" s="20">
        <v>-7.8689326599326696E-3</v>
      </c>
      <c r="H17" s="20">
        <v>0</v>
      </c>
      <c r="I17" s="20">
        <v>0</v>
      </c>
      <c r="J17" s="20">
        <v>0</v>
      </c>
      <c r="K17" s="20">
        <v>7.9430769230769008E-4</v>
      </c>
      <c r="L17" s="21">
        <v>508461</v>
      </c>
      <c r="M17" s="21">
        <v>52440000</v>
      </c>
      <c r="N17" s="19">
        <v>0</v>
      </c>
      <c r="O17" s="19">
        <v>0</v>
      </c>
      <c r="P17" t="s">
        <v>224</v>
      </c>
      <c r="R17" s="23">
        <f>0.2584*L28*50</f>
        <v>6569316.1200000001</v>
      </c>
      <c r="S17" t="s">
        <v>227</v>
      </c>
    </row>
    <row r="18" spans="1:19" x14ac:dyDescent="0.55000000000000004">
      <c r="A18" s="18">
        <v>36</v>
      </c>
      <c r="B18" s="18">
        <v>129.6</v>
      </c>
      <c r="C18" s="20">
        <v>-7.5467912457912395E-3</v>
      </c>
      <c r="D18" s="20">
        <v>-1.7679629629629701E-3</v>
      </c>
      <c r="E18" s="20">
        <v>0</v>
      </c>
      <c r="F18" s="20">
        <v>1.7679629629629701E-3</v>
      </c>
      <c r="G18" s="20">
        <v>-7.54679124579123E-3</v>
      </c>
      <c r="H18" s="20">
        <v>0</v>
      </c>
      <c r="I18" s="20">
        <v>0</v>
      </c>
      <c r="J18" s="20">
        <v>0</v>
      </c>
      <c r="K18" s="20">
        <v>7.8292307692307103E-4</v>
      </c>
      <c r="L18" s="21">
        <v>508461</v>
      </c>
      <c r="M18" s="21">
        <v>52440000</v>
      </c>
      <c r="N18" s="19">
        <v>0</v>
      </c>
      <c r="O18" s="19">
        <v>0</v>
      </c>
      <c r="P18" t="s">
        <v>225</v>
      </c>
      <c r="R18" s="23">
        <f>0.2584*L28*50</f>
        <v>6569316.1200000001</v>
      </c>
      <c r="S18" t="s">
        <v>227</v>
      </c>
    </row>
    <row r="19" spans="1:19" x14ac:dyDescent="0.55000000000000004">
      <c r="A19" s="18">
        <v>35</v>
      </c>
      <c r="B19" s="18">
        <v>126</v>
      </c>
      <c r="C19" s="20">
        <v>-7.2262996632996897E-3</v>
      </c>
      <c r="D19" s="20">
        <v>-1.69291919191918E-3</v>
      </c>
      <c r="E19" s="20">
        <v>0</v>
      </c>
      <c r="F19" s="20">
        <v>1.6929124579124499E-3</v>
      </c>
      <c r="G19" s="20">
        <v>-7.2262929292929599E-3</v>
      </c>
      <c r="H19" s="20">
        <v>0</v>
      </c>
      <c r="I19" s="20">
        <v>0</v>
      </c>
      <c r="J19" s="20">
        <v>0</v>
      </c>
      <c r="K19" s="20">
        <v>7.7064102564102129E-4</v>
      </c>
      <c r="L19" s="21">
        <v>508461</v>
      </c>
      <c r="M19" s="21">
        <v>52440000</v>
      </c>
      <c r="N19" s="19">
        <v>0</v>
      </c>
      <c r="O19" s="19">
        <v>0</v>
      </c>
      <c r="P19" t="s">
        <v>226</v>
      </c>
      <c r="R19" s="23">
        <f>0.2347*L29*50</f>
        <v>5966789.835</v>
      </c>
      <c r="S19" t="s">
        <v>227</v>
      </c>
    </row>
    <row r="20" spans="1:19" x14ac:dyDescent="0.55000000000000004">
      <c r="A20" s="18">
        <v>34</v>
      </c>
      <c r="B20" s="18">
        <v>122.4</v>
      </c>
      <c r="C20" s="20">
        <v>-6.9079090909090202E-3</v>
      </c>
      <c r="D20" s="20">
        <v>-1.6183400673400901E-3</v>
      </c>
      <c r="E20" s="20">
        <v>0</v>
      </c>
      <c r="F20" s="20">
        <v>1.6183333333333501E-3</v>
      </c>
      <c r="G20" s="20">
        <v>-6.9079023569022903E-3</v>
      </c>
      <c r="H20" s="20">
        <v>0</v>
      </c>
      <c r="I20" s="20">
        <v>0</v>
      </c>
      <c r="J20" s="20">
        <v>0</v>
      </c>
      <c r="K20" s="20">
        <v>7.5761538461537265E-4</v>
      </c>
      <c r="L20" s="21">
        <v>508461</v>
      </c>
      <c r="M20" s="21">
        <v>52440000</v>
      </c>
      <c r="N20" s="19">
        <v>0</v>
      </c>
      <c r="O20" s="19">
        <v>0</v>
      </c>
      <c r="P20" s="2" t="s">
        <v>159</v>
      </c>
      <c r="Q20" s="55" t="s">
        <v>160</v>
      </c>
      <c r="R20" s="2">
        <v>0.01</v>
      </c>
    </row>
    <row r="21" spans="1:19" x14ac:dyDescent="0.55000000000000004">
      <c r="A21" s="18">
        <v>33</v>
      </c>
      <c r="B21" s="18">
        <v>118.8</v>
      </c>
      <c r="C21" s="20">
        <v>-6.5918451178451701E-3</v>
      </c>
      <c r="D21" s="20">
        <v>-1.54433670033669E-3</v>
      </c>
      <c r="E21" s="20">
        <v>0</v>
      </c>
      <c r="F21" s="20">
        <v>1.54431986531985E-3</v>
      </c>
      <c r="G21" s="20">
        <v>-6.5918451178451597E-3</v>
      </c>
      <c r="H21" s="20">
        <v>0</v>
      </c>
      <c r="I21" s="20">
        <v>0</v>
      </c>
      <c r="J21" s="20">
        <v>0</v>
      </c>
      <c r="K21" s="20">
        <v>7.4389743589744095E-4</v>
      </c>
      <c r="L21" s="21">
        <v>508461</v>
      </c>
      <c r="M21" s="21">
        <v>52440000</v>
      </c>
      <c r="N21" s="19">
        <v>0</v>
      </c>
      <c r="O21" s="19">
        <v>0</v>
      </c>
      <c r="P21" s="56"/>
    </row>
    <row r="22" spans="1:19" x14ac:dyDescent="0.55000000000000004">
      <c r="A22" s="18">
        <v>32</v>
      </c>
      <c r="B22" s="18">
        <v>115.2</v>
      </c>
      <c r="C22" s="20">
        <v>-6.2785218855218499E-3</v>
      </c>
      <c r="D22" s="20">
        <v>-1.47077104377105E-3</v>
      </c>
      <c r="E22" s="20">
        <v>0</v>
      </c>
      <c r="F22" s="20">
        <v>1.4707744107744201E-3</v>
      </c>
      <c r="G22" s="20">
        <v>-6.2785286195285797E-3</v>
      </c>
      <c r="H22" s="20">
        <v>0</v>
      </c>
      <c r="I22" s="20">
        <v>0</v>
      </c>
      <c r="J22" s="20">
        <v>0</v>
      </c>
      <c r="K22" s="20">
        <v>7.2938461538460473E-4</v>
      </c>
      <c r="L22" s="21">
        <v>508461</v>
      </c>
      <c r="M22" s="21">
        <v>52440000</v>
      </c>
      <c r="N22" s="19">
        <v>0</v>
      </c>
      <c r="O22" s="19">
        <v>0</v>
      </c>
      <c r="P22" s="61" t="s">
        <v>222</v>
      </c>
      <c r="Q22" s="62"/>
      <c r="R22" s="62"/>
      <c r="S22" s="62"/>
    </row>
    <row r="23" spans="1:19" x14ac:dyDescent="0.55000000000000004">
      <c r="A23" s="18">
        <v>31</v>
      </c>
      <c r="B23" s="18">
        <v>111.6</v>
      </c>
      <c r="C23" s="20">
        <v>-5.9682895622895507E-3</v>
      </c>
      <c r="D23" s="20">
        <v>-1.3982424242424401E-3</v>
      </c>
      <c r="E23" s="20">
        <v>0</v>
      </c>
      <c r="F23" s="20">
        <v>1.39825252525254E-3</v>
      </c>
      <c r="G23" s="20">
        <v>-5.9682895622895507E-3</v>
      </c>
      <c r="H23" s="20">
        <v>0</v>
      </c>
      <c r="I23" s="20">
        <v>0</v>
      </c>
      <c r="J23" s="20">
        <v>0</v>
      </c>
      <c r="K23" s="20">
        <v>7.1433333333332898E-4</v>
      </c>
      <c r="L23" s="21">
        <v>508461</v>
      </c>
      <c r="M23" s="21">
        <v>52440000</v>
      </c>
      <c r="N23" s="19">
        <v>0</v>
      </c>
      <c r="O23" s="19">
        <v>0</v>
      </c>
      <c r="P23" s="62"/>
      <c r="Q23" s="62"/>
      <c r="R23" s="62"/>
      <c r="S23" s="62"/>
    </row>
    <row r="24" spans="1:19" x14ac:dyDescent="0.55000000000000004">
      <c r="A24" s="18">
        <v>30</v>
      </c>
      <c r="B24" s="18">
        <v>108</v>
      </c>
      <c r="C24" s="20">
        <v>-5.6612323232323198E-3</v>
      </c>
      <c r="D24" s="20">
        <v>-1.3262929292929399E-3</v>
      </c>
      <c r="E24" s="20">
        <v>0</v>
      </c>
      <c r="F24" s="20">
        <v>1.3263063973064E-3</v>
      </c>
      <c r="G24" s="20">
        <v>-5.66122558922559E-3</v>
      </c>
      <c r="H24" s="20">
        <v>0</v>
      </c>
      <c r="I24" s="20">
        <v>0</v>
      </c>
      <c r="J24" s="20">
        <v>0</v>
      </c>
      <c r="K24" s="20">
        <v>6.9830769230768504E-4</v>
      </c>
      <c r="L24" s="21">
        <v>508461</v>
      </c>
      <c r="M24" s="21">
        <v>52440000</v>
      </c>
      <c r="N24" s="19">
        <v>0</v>
      </c>
      <c r="O24" s="19">
        <v>0</v>
      </c>
      <c r="P24" s="62" t="s">
        <v>215</v>
      </c>
      <c r="Q24" s="62" t="s">
        <v>202</v>
      </c>
      <c r="R24" s="63">
        <v>539.47036348362224</v>
      </c>
      <c r="S24" s="62" t="s">
        <v>206</v>
      </c>
    </row>
    <row r="25" spans="1:19" x14ac:dyDescent="0.55000000000000004">
      <c r="A25" s="18">
        <v>29</v>
      </c>
      <c r="B25" s="18">
        <v>104.4</v>
      </c>
      <c r="C25" s="20">
        <v>-5.3577777777777903E-3</v>
      </c>
      <c r="D25" s="20">
        <v>-1.25517508417508E-3</v>
      </c>
      <c r="E25" s="20">
        <v>0</v>
      </c>
      <c r="F25" s="20">
        <v>1.2551515151515099E-3</v>
      </c>
      <c r="G25" s="20">
        <v>-5.3577744107744197E-3</v>
      </c>
      <c r="H25" s="20">
        <v>0</v>
      </c>
      <c r="I25" s="20">
        <v>0</v>
      </c>
      <c r="J25" s="20">
        <v>0</v>
      </c>
      <c r="K25" s="20">
        <v>6.8182051282051595E-4</v>
      </c>
      <c r="L25" s="21">
        <v>508461</v>
      </c>
      <c r="M25" s="21">
        <v>52440000</v>
      </c>
      <c r="N25" s="19">
        <v>0</v>
      </c>
      <c r="O25" s="19">
        <v>0</v>
      </c>
      <c r="P25" s="62" t="s">
        <v>216</v>
      </c>
      <c r="Q25" s="62" t="s">
        <v>203</v>
      </c>
      <c r="R25" s="63">
        <v>539.47036348362224</v>
      </c>
      <c r="S25" s="62" t="s">
        <v>206</v>
      </c>
    </row>
    <row r="26" spans="1:19" x14ac:dyDescent="0.55000000000000004">
      <c r="A26" s="18">
        <v>28</v>
      </c>
      <c r="B26" s="18">
        <v>100.8</v>
      </c>
      <c r="C26" s="20">
        <v>-5.0584882154882296E-3</v>
      </c>
      <c r="D26" s="20">
        <v>-1.1850404040403999E-3</v>
      </c>
      <c r="E26" s="20">
        <v>0</v>
      </c>
      <c r="F26" s="20">
        <v>1.1850269360269301E-3</v>
      </c>
      <c r="G26" s="20">
        <v>-5.0584814814814997E-3</v>
      </c>
      <c r="H26" s="20">
        <v>0</v>
      </c>
      <c r="I26" s="20">
        <v>0</v>
      </c>
      <c r="J26" s="20">
        <v>0</v>
      </c>
      <c r="K26" s="20">
        <v>6.6461538461538318E-4</v>
      </c>
      <c r="L26" s="21">
        <v>508461</v>
      </c>
      <c r="M26" s="21">
        <v>52440000</v>
      </c>
      <c r="N26" s="19">
        <v>0</v>
      </c>
      <c r="O26" s="19">
        <v>0</v>
      </c>
      <c r="P26" s="62" t="s">
        <v>220</v>
      </c>
      <c r="Q26" s="62" t="s">
        <v>211</v>
      </c>
      <c r="R26" s="64">
        <v>1078.9407269672445</v>
      </c>
      <c r="S26" s="62" t="s">
        <v>206</v>
      </c>
    </row>
    <row r="27" spans="1:19" x14ac:dyDescent="0.55000000000000004">
      <c r="A27" s="18">
        <v>27</v>
      </c>
      <c r="B27" s="18">
        <v>97.2</v>
      </c>
      <c r="C27" s="20">
        <v>-4.7635050505050302E-3</v>
      </c>
      <c r="D27" s="20">
        <v>-1.1159629629629599E-3</v>
      </c>
      <c r="E27" s="20">
        <v>0</v>
      </c>
      <c r="F27" s="20">
        <v>1.11593265993266E-3</v>
      </c>
      <c r="G27" s="20">
        <v>-4.7634915824915601E-3</v>
      </c>
      <c r="H27" s="20">
        <v>0</v>
      </c>
      <c r="I27" s="20">
        <v>0</v>
      </c>
      <c r="J27" s="20">
        <v>0</v>
      </c>
      <c r="K27" s="20">
        <v>6.4666666666666085E-4</v>
      </c>
      <c r="L27" s="21">
        <v>508461</v>
      </c>
      <c r="M27" s="21">
        <v>52440000</v>
      </c>
      <c r="N27" s="19">
        <v>0</v>
      </c>
      <c r="O27" s="19">
        <v>0</v>
      </c>
      <c r="P27" s="62" t="s">
        <v>212</v>
      </c>
      <c r="Q27" s="62" t="s">
        <v>204</v>
      </c>
      <c r="R27" s="62">
        <v>39000</v>
      </c>
      <c r="S27" s="62" t="s">
        <v>207</v>
      </c>
    </row>
    <row r="28" spans="1:19" x14ac:dyDescent="0.55000000000000004">
      <c r="A28" s="18">
        <v>26</v>
      </c>
      <c r="B28" s="18">
        <v>93.6</v>
      </c>
      <c r="C28" s="20">
        <v>-4.4732558922559E-3</v>
      </c>
      <c r="D28" s="20">
        <v>-1.0479696969697002E-3</v>
      </c>
      <c r="E28" s="20">
        <v>0</v>
      </c>
      <c r="F28" s="20">
        <v>1.0479696969697002E-3</v>
      </c>
      <c r="G28" s="20">
        <v>-4.4732626262626298E-3</v>
      </c>
      <c r="H28" s="20">
        <v>0</v>
      </c>
      <c r="I28" s="20">
        <v>0</v>
      </c>
      <c r="J28" s="20">
        <v>0</v>
      </c>
      <c r="K28" s="20">
        <v>6.282307692307593E-4</v>
      </c>
      <c r="L28" s="21">
        <v>508461</v>
      </c>
      <c r="M28" s="21">
        <v>52440000</v>
      </c>
      <c r="N28" s="19">
        <v>0</v>
      </c>
      <c r="O28" s="19">
        <v>0</v>
      </c>
      <c r="P28" s="62" t="s">
        <v>213</v>
      </c>
      <c r="Q28" s="62" t="s">
        <v>205</v>
      </c>
      <c r="R28" s="62">
        <v>16250</v>
      </c>
      <c r="S28" s="62" t="s">
        <v>207</v>
      </c>
    </row>
    <row r="29" spans="1:19" x14ac:dyDescent="0.55000000000000004">
      <c r="A29" s="18">
        <v>25</v>
      </c>
      <c r="B29" s="18">
        <v>90</v>
      </c>
      <c r="C29" s="20">
        <v>-4.1882154882154901E-3</v>
      </c>
      <c r="D29" s="20">
        <v>-9.8113804713805203E-4</v>
      </c>
      <c r="E29" s="20">
        <v>0</v>
      </c>
      <c r="F29" s="20">
        <v>9.8112794612795098E-4</v>
      </c>
      <c r="G29" s="20">
        <v>-4.1882087542087602E-3</v>
      </c>
      <c r="H29" s="20">
        <v>0</v>
      </c>
      <c r="I29" s="20">
        <v>0</v>
      </c>
      <c r="J29" s="20">
        <v>0</v>
      </c>
      <c r="K29" s="20">
        <v>6.0907692307691813E-4</v>
      </c>
      <c r="L29" s="21">
        <v>508461</v>
      </c>
      <c r="M29" s="21">
        <v>52440000</v>
      </c>
      <c r="N29" s="19">
        <v>0</v>
      </c>
      <c r="O29" s="19">
        <v>0</v>
      </c>
      <c r="P29" s="62" t="s">
        <v>214</v>
      </c>
      <c r="Q29" s="65" t="s">
        <v>208</v>
      </c>
      <c r="R29" s="63">
        <f>L37/(PI()*15^2*3.6)</f>
        <v>199.81254696160048</v>
      </c>
      <c r="S29" s="62" t="s">
        <v>209</v>
      </c>
    </row>
    <row r="30" spans="1:19" x14ac:dyDescent="0.55000000000000004">
      <c r="A30" s="18">
        <v>24</v>
      </c>
      <c r="B30" s="18">
        <v>86.4</v>
      </c>
      <c r="C30" s="20">
        <v>-3.9087878787878796E-3</v>
      </c>
      <c r="D30" s="20">
        <v>-9.1574074074074095E-4</v>
      </c>
      <c r="E30" s="20">
        <v>0</v>
      </c>
      <c r="F30" s="20">
        <v>9.1574747474747393E-4</v>
      </c>
      <c r="G30" s="20">
        <v>-3.9087777777777801E-3</v>
      </c>
      <c r="H30" s="20">
        <v>0</v>
      </c>
      <c r="I30" s="20">
        <v>0</v>
      </c>
      <c r="J30" s="20">
        <v>0</v>
      </c>
      <c r="K30" s="20">
        <v>5.8966666666667084E-4</v>
      </c>
      <c r="L30" s="21">
        <v>508461</v>
      </c>
      <c r="M30" s="21">
        <v>52440000</v>
      </c>
      <c r="N30" s="19">
        <v>0</v>
      </c>
      <c r="O30" s="19">
        <v>0</v>
      </c>
      <c r="P30" s="62" t="s">
        <v>217</v>
      </c>
      <c r="Q30" s="65" t="s">
        <v>219</v>
      </c>
      <c r="R30" s="66">
        <f>SQRT(M28/L28)</f>
        <v>10.155528233328079</v>
      </c>
      <c r="S30" s="62" t="s">
        <v>210</v>
      </c>
    </row>
    <row r="31" spans="1:19" x14ac:dyDescent="0.55000000000000004">
      <c r="A31" s="18">
        <v>23</v>
      </c>
      <c r="B31" s="18">
        <v>82.8</v>
      </c>
      <c r="C31" s="20">
        <v>-3.6351952861952801E-3</v>
      </c>
      <c r="D31" s="20">
        <v>-8.5161616161616102E-4</v>
      </c>
      <c r="E31" s="20">
        <v>0</v>
      </c>
      <c r="F31" s="20">
        <v>8.5159259259259303E-4</v>
      </c>
      <c r="G31" s="20">
        <v>-3.6351851851851801E-3</v>
      </c>
      <c r="H31" s="20">
        <v>0</v>
      </c>
      <c r="I31" s="20">
        <v>0</v>
      </c>
      <c r="J31" s="20">
        <v>0</v>
      </c>
      <c r="K31" s="20">
        <v>5.6907692307692193E-4</v>
      </c>
      <c r="L31" s="21">
        <v>508461</v>
      </c>
      <c r="M31" s="21">
        <v>52440000</v>
      </c>
      <c r="N31" s="19">
        <v>0</v>
      </c>
      <c r="O31" s="19">
        <v>0</v>
      </c>
      <c r="P31" s="62"/>
      <c r="Q31" s="65"/>
      <c r="R31" s="66"/>
      <c r="S31" s="62"/>
    </row>
    <row r="32" spans="1:19" x14ac:dyDescent="0.55000000000000004">
      <c r="A32" s="18">
        <v>22</v>
      </c>
      <c r="B32" s="18">
        <v>79.2</v>
      </c>
      <c r="C32" s="20">
        <v>-3.3680067340067098E-3</v>
      </c>
      <c r="D32" s="20">
        <v>-7.89000000000004E-4</v>
      </c>
      <c r="E32" s="20">
        <v>0</v>
      </c>
      <c r="F32" s="20">
        <v>7.8902693602693995E-4</v>
      </c>
      <c r="G32" s="20">
        <v>-3.3680134680134401E-3</v>
      </c>
      <c r="H32" s="20">
        <v>0</v>
      </c>
      <c r="I32" s="20">
        <v>0</v>
      </c>
      <c r="J32" s="20">
        <v>0</v>
      </c>
      <c r="K32" s="20">
        <v>5.4843589743589557E-4</v>
      </c>
      <c r="L32" s="21">
        <v>508461</v>
      </c>
      <c r="M32" s="21">
        <v>52440000</v>
      </c>
      <c r="N32" s="19">
        <v>0</v>
      </c>
      <c r="O32" s="19">
        <v>0</v>
      </c>
      <c r="P32" s="62" t="s">
        <v>223</v>
      </c>
      <c r="Q32" s="65"/>
      <c r="R32" s="66"/>
      <c r="S32" s="62"/>
    </row>
    <row r="33" spans="1:15" x14ac:dyDescent="0.55000000000000004">
      <c r="A33" s="18">
        <v>21</v>
      </c>
      <c r="B33" s="18">
        <v>75.599999999999994</v>
      </c>
      <c r="C33" s="20">
        <v>-3.1075824915824703E-3</v>
      </c>
      <c r="D33" s="20">
        <v>-7.2799999999999699E-4</v>
      </c>
      <c r="E33" s="20">
        <v>0</v>
      </c>
      <c r="F33" s="20">
        <v>7.2800336700336397E-4</v>
      </c>
      <c r="G33" s="20">
        <v>-3.1075892255892101E-3</v>
      </c>
      <c r="H33" s="20">
        <v>0</v>
      </c>
      <c r="I33" s="20">
        <v>0</v>
      </c>
      <c r="J33" s="20">
        <v>0</v>
      </c>
      <c r="K33" s="20">
        <v>5.2692307692307273E-4</v>
      </c>
      <c r="L33" s="21">
        <v>508461</v>
      </c>
      <c r="M33" s="21">
        <v>52440000</v>
      </c>
      <c r="N33" s="19">
        <v>0</v>
      </c>
      <c r="O33" s="19">
        <v>0</v>
      </c>
    </row>
    <row r="34" spans="1:15" x14ac:dyDescent="0.55000000000000004">
      <c r="A34" s="18">
        <v>20</v>
      </c>
      <c r="B34" s="18">
        <v>72</v>
      </c>
      <c r="C34" s="20">
        <v>-2.8544074074074201E-3</v>
      </c>
      <c r="D34" s="20">
        <v>-6.6866666666666496E-4</v>
      </c>
      <c r="E34" s="20">
        <v>0</v>
      </c>
      <c r="F34" s="20">
        <v>6.6864646464646503E-4</v>
      </c>
      <c r="G34" s="20">
        <v>-2.8544006734006898E-3</v>
      </c>
      <c r="H34" s="20">
        <v>0</v>
      </c>
      <c r="I34" s="20">
        <v>0</v>
      </c>
      <c r="J34" s="20">
        <v>0</v>
      </c>
      <c r="K34" s="20">
        <v>5.05153846153843E-4</v>
      </c>
      <c r="L34" s="21">
        <v>508461</v>
      </c>
      <c r="M34" s="21">
        <v>52440000</v>
      </c>
      <c r="N34" s="19">
        <v>0</v>
      </c>
      <c r="O34" s="19">
        <v>0</v>
      </c>
    </row>
    <row r="35" spans="1:15" x14ac:dyDescent="0.55000000000000004">
      <c r="A35" s="18">
        <v>19</v>
      </c>
      <c r="B35" s="18">
        <v>68.400000000000006</v>
      </c>
      <c r="C35" s="20">
        <v>-2.6087979797979602E-3</v>
      </c>
      <c r="D35" s="20">
        <v>-6.1118518518518802E-4</v>
      </c>
      <c r="E35" s="20">
        <v>0</v>
      </c>
      <c r="F35" s="20">
        <v>6.1119865319865497E-4</v>
      </c>
      <c r="G35" s="20">
        <v>-2.6087979797979602E-3</v>
      </c>
      <c r="H35" s="20">
        <v>0</v>
      </c>
      <c r="I35" s="20">
        <v>0</v>
      </c>
      <c r="J35" s="20">
        <v>0</v>
      </c>
      <c r="K35" s="20">
        <v>4.8271794871795339E-4</v>
      </c>
      <c r="L35" s="21">
        <v>508461</v>
      </c>
      <c r="M35" s="21">
        <v>52440000</v>
      </c>
      <c r="N35" s="19">
        <v>0</v>
      </c>
      <c r="O35" s="19">
        <v>0</v>
      </c>
    </row>
    <row r="36" spans="1:15" x14ac:dyDescent="0.55000000000000004">
      <c r="A36" s="18">
        <v>18</v>
      </c>
      <c r="B36" s="18">
        <v>64.8</v>
      </c>
      <c r="C36" s="20">
        <v>-2.3713737373737402E-3</v>
      </c>
      <c r="D36" s="20">
        <v>-5.55521885521885E-4</v>
      </c>
      <c r="E36" s="20">
        <v>0</v>
      </c>
      <c r="F36" s="20">
        <v>5.5554208754208698E-4</v>
      </c>
      <c r="G36" s="20">
        <v>-2.3713737373737402E-3</v>
      </c>
      <c r="H36" s="20">
        <v>0</v>
      </c>
      <c r="I36" s="20">
        <v>0</v>
      </c>
      <c r="J36" s="20">
        <v>0</v>
      </c>
      <c r="K36" s="20">
        <v>4.5992307692307337E-4</v>
      </c>
      <c r="L36" s="21">
        <v>508461</v>
      </c>
      <c r="M36" s="21">
        <v>52440000</v>
      </c>
      <c r="N36" s="19">
        <v>0</v>
      </c>
      <c r="O36" s="19">
        <v>0</v>
      </c>
    </row>
    <row r="37" spans="1:15" x14ac:dyDescent="0.55000000000000004">
      <c r="A37" s="18">
        <v>17</v>
      </c>
      <c r="B37" s="18">
        <v>61.2</v>
      </c>
      <c r="C37" s="20">
        <v>-2.14240404040405E-3</v>
      </c>
      <c r="D37" s="20">
        <v>-5.0187205387205297E-4</v>
      </c>
      <c r="E37" s="20">
        <v>0</v>
      </c>
      <c r="F37" s="20">
        <v>5.0191245791245695E-4</v>
      </c>
      <c r="G37" s="20">
        <v>-2.1424141414141504E-3</v>
      </c>
      <c r="H37" s="20">
        <v>0</v>
      </c>
      <c r="I37" s="20">
        <v>0</v>
      </c>
      <c r="J37" s="20">
        <v>0</v>
      </c>
      <c r="K37" s="20">
        <v>4.3661538461538176E-4</v>
      </c>
      <c r="L37" s="21">
        <v>508461</v>
      </c>
      <c r="M37" s="21">
        <v>52440000</v>
      </c>
      <c r="N37" s="19">
        <v>0</v>
      </c>
      <c r="O37" s="19">
        <v>0</v>
      </c>
    </row>
    <row r="38" spans="1:15" x14ac:dyDescent="0.55000000000000004">
      <c r="A38" s="18">
        <v>16</v>
      </c>
      <c r="B38" s="18">
        <v>57.6</v>
      </c>
      <c r="C38" s="20">
        <v>-1.9224309764309798E-3</v>
      </c>
      <c r="D38" s="20">
        <v>-4.5036026936026903E-4</v>
      </c>
      <c r="E38" s="20">
        <v>0</v>
      </c>
      <c r="F38" s="20">
        <v>4.503367003367E-4</v>
      </c>
      <c r="G38" s="20">
        <v>-1.9224276094276101E-3</v>
      </c>
      <c r="H38" s="20">
        <v>0</v>
      </c>
      <c r="I38" s="20">
        <v>0</v>
      </c>
      <c r="J38" s="20">
        <v>0</v>
      </c>
      <c r="K38" s="20">
        <v>4.129230769230757E-4</v>
      </c>
      <c r="L38" s="21">
        <v>508461</v>
      </c>
      <c r="M38" s="21">
        <v>52440000</v>
      </c>
      <c r="N38" s="19">
        <v>0</v>
      </c>
      <c r="O38" s="19">
        <v>0</v>
      </c>
    </row>
    <row r="39" spans="1:15" x14ac:dyDescent="0.55000000000000004">
      <c r="A39" s="18">
        <v>15</v>
      </c>
      <c r="B39" s="18">
        <v>54</v>
      </c>
      <c r="C39" s="20">
        <v>-1.71187878787879E-3</v>
      </c>
      <c r="D39" s="20">
        <v>-4.0104040404040397E-4</v>
      </c>
      <c r="E39" s="20">
        <v>0</v>
      </c>
      <c r="F39" s="20">
        <v>4.01016835016835E-4</v>
      </c>
      <c r="G39" s="20">
        <v>-1.7118720538720599E-3</v>
      </c>
      <c r="H39" s="20">
        <v>0</v>
      </c>
      <c r="I39" s="20">
        <v>0</v>
      </c>
      <c r="J39" s="20">
        <v>0</v>
      </c>
      <c r="K39" s="20">
        <v>3.8884615384615206E-4</v>
      </c>
      <c r="L39" s="21">
        <v>508461</v>
      </c>
      <c r="M39" s="21">
        <v>52440000</v>
      </c>
      <c r="N39" s="19">
        <v>0</v>
      </c>
      <c r="O39" s="19">
        <v>0</v>
      </c>
    </row>
    <row r="40" spans="1:15" x14ac:dyDescent="0.55000000000000004">
      <c r="A40" s="18">
        <v>14</v>
      </c>
      <c r="B40" s="18">
        <v>50.4</v>
      </c>
      <c r="C40" s="20">
        <v>-1.51121548821549E-3</v>
      </c>
      <c r="D40" s="20">
        <v>-3.5403367003367E-4</v>
      </c>
      <c r="E40" s="20">
        <v>0</v>
      </c>
      <c r="F40" s="20">
        <v>3.5405723905723903E-4</v>
      </c>
      <c r="G40" s="20">
        <v>-1.5112053872053902E-3</v>
      </c>
      <c r="H40" s="20">
        <v>0</v>
      </c>
      <c r="I40" s="20">
        <v>0</v>
      </c>
      <c r="J40" s="20">
        <v>0</v>
      </c>
      <c r="K40" s="20">
        <v>3.6446153846154462E-4</v>
      </c>
      <c r="L40" s="21">
        <v>508461</v>
      </c>
      <c r="M40" s="21">
        <v>52440000</v>
      </c>
      <c r="N40" s="19">
        <v>0</v>
      </c>
      <c r="O40" s="19">
        <v>0</v>
      </c>
    </row>
    <row r="41" spans="1:15" x14ac:dyDescent="0.55000000000000004">
      <c r="A41" s="18">
        <v>13</v>
      </c>
      <c r="B41" s="18">
        <v>46.8</v>
      </c>
      <c r="C41" s="20">
        <v>-1.3209326599326601E-3</v>
      </c>
      <c r="D41" s="20">
        <v>-3.09441077441078E-4</v>
      </c>
      <c r="E41" s="20">
        <v>0</v>
      </c>
      <c r="F41" s="20">
        <v>3.0944444444444503E-4</v>
      </c>
      <c r="G41" s="20">
        <v>-1.32091919191919E-3</v>
      </c>
      <c r="H41" s="20">
        <v>0</v>
      </c>
      <c r="I41" s="20">
        <v>0</v>
      </c>
      <c r="J41" s="20">
        <v>0</v>
      </c>
      <c r="K41" s="20">
        <v>3.3969230769230572E-4</v>
      </c>
      <c r="L41" s="21">
        <v>508461</v>
      </c>
      <c r="M41" s="21">
        <v>52440000</v>
      </c>
      <c r="N41" s="19">
        <v>0</v>
      </c>
      <c r="O41" s="19">
        <v>0</v>
      </c>
    </row>
    <row r="42" spans="1:15" x14ac:dyDescent="0.55000000000000004">
      <c r="A42" s="18">
        <v>12</v>
      </c>
      <c r="B42" s="18">
        <v>43.2</v>
      </c>
      <c r="C42" s="20">
        <v>-1.1414107744107799E-3</v>
      </c>
      <c r="D42" s="20">
        <v>-2.6739730639730602E-4</v>
      </c>
      <c r="E42" s="20">
        <v>0</v>
      </c>
      <c r="F42" s="20">
        <v>2.6740404040404096E-4</v>
      </c>
      <c r="G42" s="20">
        <v>-1.14140740740741E-3</v>
      </c>
      <c r="H42" s="20">
        <v>0</v>
      </c>
      <c r="I42" s="20">
        <v>0</v>
      </c>
      <c r="J42" s="20">
        <v>0</v>
      </c>
      <c r="K42" s="20">
        <v>3.14538461538456E-4</v>
      </c>
      <c r="L42" s="21">
        <v>508461</v>
      </c>
      <c r="M42" s="21">
        <v>52440000</v>
      </c>
      <c r="N42" s="19">
        <v>0</v>
      </c>
      <c r="O42" s="19">
        <v>0</v>
      </c>
    </row>
    <row r="43" spans="1:15" x14ac:dyDescent="0.55000000000000004">
      <c r="A43" s="18">
        <v>11</v>
      </c>
      <c r="B43" s="18">
        <v>39.6</v>
      </c>
      <c r="C43" s="20">
        <v>-9.7323905723906102E-4</v>
      </c>
      <c r="D43" s="20">
        <v>-2.2797306397306398E-4</v>
      </c>
      <c r="E43" s="20">
        <v>0</v>
      </c>
      <c r="F43" s="20">
        <v>2.2798989898989899E-4</v>
      </c>
      <c r="G43" s="20">
        <v>-9.7321548821549194E-4</v>
      </c>
      <c r="H43" s="20">
        <v>0</v>
      </c>
      <c r="I43" s="20">
        <v>0</v>
      </c>
      <c r="J43" s="20">
        <v>0</v>
      </c>
      <c r="K43" s="20">
        <v>2.8884615384615786E-4</v>
      </c>
      <c r="L43" s="21">
        <v>508461</v>
      </c>
      <c r="M43" s="21">
        <v>52440000</v>
      </c>
      <c r="N43" s="19">
        <v>0</v>
      </c>
      <c r="O43" s="19">
        <v>0</v>
      </c>
    </row>
    <row r="44" spans="1:15" x14ac:dyDescent="0.55000000000000004">
      <c r="A44" s="18">
        <v>10</v>
      </c>
      <c r="B44" s="18">
        <v>36</v>
      </c>
      <c r="C44" s="20">
        <v>-8.1678787878787897E-4</v>
      </c>
      <c r="D44" s="20">
        <v>-1.9139730639730501E-4</v>
      </c>
      <c r="E44" s="20">
        <v>0</v>
      </c>
      <c r="F44" s="20">
        <v>1.9134680134679999E-4</v>
      </c>
      <c r="G44" s="20">
        <v>-8.1678114478114501E-4</v>
      </c>
      <c r="H44" s="20">
        <v>0</v>
      </c>
      <c r="I44" s="20">
        <v>0</v>
      </c>
      <c r="J44" s="20">
        <v>0</v>
      </c>
      <c r="K44" s="20">
        <v>2.6323076923077016E-4</v>
      </c>
      <c r="L44" s="21">
        <v>508461</v>
      </c>
      <c r="M44" s="21">
        <v>52440000</v>
      </c>
      <c r="N44" s="19">
        <v>0</v>
      </c>
      <c r="O44" s="19">
        <v>0</v>
      </c>
    </row>
    <row r="45" spans="1:15" x14ac:dyDescent="0.55000000000000004">
      <c r="A45" s="18">
        <v>9</v>
      </c>
      <c r="B45" s="18">
        <v>32.4</v>
      </c>
      <c r="C45" s="20">
        <v>-6.7259595959596097E-4</v>
      </c>
      <c r="D45" s="20">
        <v>-1.57548821548821E-4</v>
      </c>
      <c r="E45" s="20">
        <v>0</v>
      </c>
      <c r="F45" s="20">
        <v>1.5758922558922601E-4</v>
      </c>
      <c r="G45" s="20">
        <v>-6.7258585858585894E-4</v>
      </c>
      <c r="H45" s="20">
        <v>0</v>
      </c>
      <c r="I45" s="20">
        <v>0</v>
      </c>
      <c r="J45" s="20">
        <v>0</v>
      </c>
      <c r="K45" s="20">
        <v>2.3720512820512587E-4</v>
      </c>
      <c r="L45" s="21">
        <v>508461</v>
      </c>
      <c r="M45" s="21">
        <v>52440000</v>
      </c>
      <c r="N45" s="19">
        <v>0</v>
      </c>
      <c r="O45" s="19">
        <v>0</v>
      </c>
    </row>
    <row r="46" spans="1:15" x14ac:dyDescent="0.55000000000000004">
      <c r="A46" s="18">
        <v>8</v>
      </c>
      <c r="B46" s="18">
        <v>28.8</v>
      </c>
      <c r="C46" s="20">
        <v>-5.4107744107744101E-4</v>
      </c>
      <c r="D46" s="20">
        <v>-1.26734006734007E-4</v>
      </c>
      <c r="E46" s="20">
        <v>0</v>
      </c>
      <c r="F46" s="20">
        <v>1.26710437710438E-4</v>
      </c>
      <c r="G46" s="20">
        <v>-5.410808080808081E-4</v>
      </c>
      <c r="H46" s="20">
        <v>0</v>
      </c>
      <c r="I46" s="20">
        <v>0</v>
      </c>
      <c r="J46" s="20">
        <v>0</v>
      </c>
      <c r="K46" s="20">
        <v>2.1099999999999987E-4</v>
      </c>
      <c r="L46" s="21">
        <v>508461</v>
      </c>
      <c r="M46" s="21">
        <v>52440000</v>
      </c>
      <c r="N46" s="19">
        <v>0</v>
      </c>
      <c r="O46" s="19">
        <v>0</v>
      </c>
    </row>
    <row r="47" spans="1:15" x14ac:dyDescent="0.55000000000000004">
      <c r="A47" s="18">
        <v>7</v>
      </c>
      <c r="B47" s="18">
        <v>25.2</v>
      </c>
      <c r="C47" s="20">
        <v>-4.22777777777778E-4</v>
      </c>
      <c r="D47" s="20">
        <v>-9.9016835016834501E-5</v>
      </c>
      <c r="E47" s="20">
        <v>0</v>
      </c>
      <c r="F47" s="20">
        <v>9.9077441077440495E-5</v>
      </c>
      <c r="G47" s="20">
        <v>-4.2277777777777897E-4</v>
      </c>
      <c r="H47" s="20">
        <v>0</v>
      </c>
      <c r="I47" s="20">
        <v>0</v>
      </c>
      <c r="J47" s="20">
        <v>0</v>
      </c>
      <c r="K47" s="20">
        <v>1.8446153846153471E-4</v>
      </c>
      <c r="L47" s="21">
        <v>508461</v>
      </c>
      <c r="M47" s="21">
        <v>52440000</v>
      </c>
      <c r="N47" s="19">
        <v>0</v>
      </c>
      <c r="O47" s="19">
        <v>0</v>
      </c>
    </row>
    <row r="48" spans="1:15" x14ac:dyDescent="0.55000000000000004">
      <c r="A48" s="18">
        <v>6</v>
      </c>
      <c r="B48" s="18">
        <v>21.6</v>
      </c>
      <c r="C48" s="20">
        <v>-3.18127946127945E-4</v>
      </c>
      <c r="D48" s="20">
        <v>-7.4484848484848598E-5</v>
      </c>
      <c r="E48" s="20">
        <v>0</v>
      </c>
      <c r="F48" s="20">
        <v>7.4555555555555695E-5</v>
      </c>
      <c r="G48" s="20">
        <v>-3.1811111111111E-4</v>
      </c>
      <c r="H48" s="20">
        <v>0</v>
      </c>
      <c r="I48" s="20">
        <v>0</v>
      </c>
      <c r="J48" s="20">
        <v>0</v>
      </c>
      <c r="K48" s="20">
        <v>1.5792307692307777E-4</v>
      </c>
      <c r="L48" s="21">
        <v>508461</v>
      </c>
      <c r="M48" s="21">
        <v>52440000</v>
      </c>
      <c r="N48" s="19">
        <v>0</v>
      </c>
      <c r="O48" s="19">
        <v>0</v>
      </c>
    </row>
    <row r="49" spans="1:15" x14ac:dyDescent="0.55000000000000004">
      <c r="A49" s="18">
        <v>5</v>
      </c>
      <c r="B49" s="18">
        <v>18</v>
      </c>
      <c r="C49" s="20">
        <v>-2.2764646464646399E-4</v>
      </c>
      <c r="D49" s="20">
        <v>-5.3313131313131297E-5</v>
      </c>
      <c r="E49" s="20">
        <v>0</v>
      </c>
      <c r="F49" s="20">
        <v>5.3306397306397303E-5</v>
      </c>
      <c r="G49" s="20">
        <v>-2.2763973063973E-4</v>
      </c>
      <c r="H49" s="20">
        <v>0</v>
      </c>
      <c r="I49" s="20">
        <v>0</v>
      </c>
      <c r="J49" s="20">
        <v>0</v>
      </c>
      <c r="K49" s="20">
        <v>1.3123076923076928E-4</v>
      </c>
      <c r="L49" s="21">
        <v>508461</v>
      </c>
      <c r="M49" s="21">
        <v>52440000</v>
      </c>
      <c r="N49" s="19">
        <v>0</v>
      </c>
      <c r="O49" s="19">
        <v>0</v>
      </c>
    </row>
    <row r="50" spans="1:15" x14ac:dyDescent="0.55000000000000004">
      <c r="A50" s="18">
        <v>4</v>
      </c>
      <c r="B50" s="18">
        <v>14.4</v>
      </c>
      <c r="C50" s="20">
        <v>-1.5178451178451198E-4</v>
      </c>
      <c r="D50" s="20">
        <v>-3.5565656565656704E-5</v>
      </c>
      <c r="E50" s="20">
        <v>0</v>
      </c>
      <c r="F50" s="20">
        <v>3.5558922558922601E-5</v>
      </c>
      <c r="G50" s="20">
        <v>-1.51794612794613E-4</v>
      </c>
      <c r="H50" s="20">
        <v>0</v>
      </c>
      <c r="I50" s="20">
        <v>0</v>
      </c>
      <c r="J50" s="20">
        <v>0</v>
      </c>
      <c r="K50" s="20">
        <v>1.0435897435897383E-4</v>
      </c>
      <c r="L50" s="21">
        <v>508461</v>
      </c>
      <c r="M50" s="21">
        <v>52440000</v>
      </c>
      <c r="N50" s="19">
        <v>0</v>
      </c>
      <c r="O50" s="19">
        <v>0</v>
      </c>
    </row>
    <row r="51" spans="1:15" x14ac:dyDescent="0.55000000000000004">
      <c r="A51" s="18">
        <v>3</v>
      </c>
      <c r="B51" s="18">
        <v>10.8</v>
      </c>
      <c r="C51" s="20">
        <v>-9.1037037037037692E-5</v>
      </c>
      <c r="D51" s="20">
        <v>-2.12962962962963E-5</v>
      </c>
      <c r="E51" s="20">
        <v>0</v>
      </c>
      <c r="F51" s="20">
        <v>2.1343434343434299E-5</v>
      </c>
      <c r="G51" s="20">
        <v>-9.1047138047138605E-5</v>
      </c>
      <c r="H51" s="20">
        <v>0</v>
      </c>
      <c r="I51" s="20">
        <v>0</v>
      </c>
      <c r="J51" s="20">
        <v>0</v>
      </c>
      <c r="K51" s="20">
        <v>7.7384615384616071E-5</v>
      </c>
      <c r="L51" s="21">
        <v>508461</v>
      </c>
      <c r="M51" s="21">
        <v>52440000</v>
      </c>
      <c r="N51" s="19">
        <v>0</v>
      </c>
      <c r="O51" s="19">
        <v>0</v>
      </c>
    </row>
    <row r="52" spans="1:15" x14ac:dyDescent="0.55000000000000004">
      <c r="A52" s="18">
        <v>2</v>
      </c>
      <c r="B52" s="18">
        <v>7.2</v>
      </c>
      <c r="C52" s="20">
        <v>-4.59191919191918E-5</v>
      </c>
      <c r="D52" s="20">
        <v>-1.0747474747474699E-5</v>
      </c>
      <c r="E52" s="20">
        <v>0</v>
      </c>
      <c r="F52" s="20">
        <v>1.07373737373737E-5</v>
      </c>
      <c r="G52" s="20">
        <v>-4.5919191919191902E-5</v>
      </c>
      <c r="H52" s="20">
        <v>0</v>
      </c>
      <c r="I52" s="20">
        <v>0</v>
      </c>
      <c r="J52" s="20">
        <v>0</v>
      </c>
      <c r="K52" s="20">
        <v>4.992307692307692E-5</v>
      </c>
      <c r="L52" s="21">
        <v>508461</v>
      </c>
      <c r="M52" s="21">
        <v>52440000</v>
      </c>
      <c r="N52" s="19">
        <v>0</v>
      </c>
      <c r="O52" s="19">
        <v>0</v>
      </c>
    </row>
    <row r="53" spans="1:15" x14ac:dyDescent="0.55000000000000004">
      <c r="A53" s="18">
        <v>1</v>
      </c>
      <c r="B53" s="18">
        <v>3.6</v>
      </c>
      <c r="C53" s="20">
        <v>-1.6848484848484802E-5</v>
      </c>
      <c r="D53" s="20">
        <v>-3.9528619528619195E-6</v>
      </c>
      <c r="E53" s="20">
        <v>0</v>
      </c>
      <c r="F53" s="20">
        <v>3.8888888888888599E-6</v>
      </c>
      <c r="G53" s="20">
        <v>-1.6814814814814801E-5</v>
      </c>
      <c r="H53" s="20">
        <v>0</v>
      </c>
      <c r="I53" s="20">
        <v>0</v>
      </c>
      <c r="J53" s="20">
        <v>0</v>
      </c>
      <c r="K53" s="20">
        <v>2.2846153846153757E-5</v>
      </c>
      <c r="L53" s="21">
        <v>508461</v>
      </c>
      <c r="M53" s="21">
        <v>52440000</v>
      </c>
      <c r="N53" s="19">
        <v>0</v>
      </c>
      <c r="O53" s="19">
        <v>0</v>
      </c>
    </row>
    <row r="54" spans="1:15" x14ac:dyDescent="0.55000000000000004">
      <c r="A54" s="18" t="s">
        <v>105</v>
      </c>
      <c r="B54" s="18">
        <v>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1"/>
      <c r="M54" s="21"/>
      <c r="N54" s="22" t="s">
        <v>106</v>
      </c>
      <c r="O54" s="19"/>
    </row>
    <row r="55" spans="1:15" x14ac:dyDescent="0.55000000000000004">
      <c r="L55" s="2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EF706-4E04-4D0E-9DC9-C2065128D905}">
  <dimension ref="A2:D15"/>
  <sheetViews>
    <sheetView workbookViewId="0"/>
  </sheetViews>
  <sheetFormatPr baseColWidth="10" defaultRowHeight="14.4" x14ac:dyDescent="0.55000000000000004"/>
  <cols>
    <col min="1" max="1" width="4.9453125" customWidth="1"/>
    <col min="2" max="2" width="38.47265625" bestFit="1" customWidth="1"/>
    <col min="3" max="3" width="4.26171875" customWidth="1"/>
    <col min="4" max="4" width="34.15625" bestFit="1" customWidth="1"/>
  </cols>
  <sheetData>
    <row r="2" spans="1:4" x14ac:dyDescent="0.55000000000000004">
      <c r="A2" s="1" t="s">
        <v>184</v>
      </c>
    </row>
    <row r="3" spans="1:4" x14ac:dyDescent="0.55000000000000004">
      <c r="A3" s="1"/>
      <c r="B3" t="s">
        <v>77</v>
      </c>
      <c r="D3" s="9"/>
    </row>
    <row r="4" spans="1:4" x14ac:dyDescent="0.55000000000000004">
      <c r="A4" s="1"/>
      <c r="B4" t="s">
        <v>186</v>
      </c>
      <c r="D4" s="9"/>
    </row>
    <row r="5" spans="1:4" x14ac:dyDescent="0.55000000000000004">
      <c r="B5" t="s">
        <v>185</v>
      </c>
      <c r="D5" s="9"/>
    </row>
    <row r="7" spans="1:4" x14ac:dyDescent="0.55000000000000004">
      <c r="A7" s="1" t="s">
        <v>282</v>
      </c>
      <c r="D7" s="1"/>
    </row>
    <row r="8" spans="1:4" x14ac:dyDescent="0.55000000000000004">
      <c r="A8" s="1"/>
      <c r="B8" t="s">
        <v>77</v>
      </c>
      <c r="D8" s="9" t="s">
        <v>192</v>
      </c>
    </row>
    <row r="9" spans="1:4" x14ac:dyDescent="0.55000000000000004">
      <c r="B9" t="s">
        <v>181</v>
      </c>
      <c r="D9" s="9" t="s">
        <v>188</v>
      </c>
    </row>
    <row r="10" spans="1:4" x14ac:dyDescent="0.55000000000000004">
      <c r="A10" s="1"/>
      <c r="B10" t="s">
        <v>189</v>
      </c>
      <c r="D10" s="9" t="s">
        <v>187</v>
      </c>
    </row>
    <row r="11" spans="1:4" x14ac:dyDescent="0.55000000000000004">
      <c r="B11" t="s">
        <v>182</v>
      </c>
      <c r="D11" s="9"/>
    </row>
    <row r="12" spans="1:4" x14ac:dyDescent="0.55000000000000004">
      <c r="B12" t="s">
        <v>191</v>
      </c>
      <c r="D12" s="9"/>
    </row>
    <row r="13" spans="1:4" x14ac:dyDescent="0.55000000000000004">
      <c r="B13" t="s">
        <v>183</v>
      </c>
      <c r="D13" s="9"/>
    </row>
    <row r="14" spans="1:4" x14ac:dyDescent="0.55000000000000004">
      <c r="B14" t="s">
        <v>190</v>
      </c>
      <c r="D14" s="9"/>
    </row>
    <row r="15" spans="1:4" x14ac:dyDescent="0.55000000000000004">
      <c r="B15" t="s">
        <v>195</v>
      </c>
      <c r="D15" s="9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2</vt:i4>
      </vt:variant>
    </vt:vector>
  </HeadingPairs>
  <TitlesOfParts>
    <vt:vector size="17" baseType="lpstr">
      <vt:lpstr>OVERVIEW</vt:lpstr>
      <vt:lpstr>1_1 Setup-WT</vt:lpstr>
      <vt:lpstr>1_2 Setup-CFD</vt:lpstr>
      <vt:lpstr>2 inlet</vt:lpstr>
      <vt:lpstr>2 inlet_rectangle</vt:lpstr>
      <vt:lpstr>3_1 dyn_prop_square</vt:lpstr>
      <vt:lpstr>3_2 dyn_prop_rectangle</vt:lpstr>
      <vt:lpstr>3_3 dyn_prop_circle</vt:lpstr>
      <vt:lpstr>4 statistics</vt:lpstr>
      <vt:lpstr>5_1 2D - steady</vt:lpstr>
      <vt:lpstr>5_2 2D - transient</vt:lpstr>
      <vt:lpstr>5_3 2D - FSI</vt:lpstr>
      <vt:lpstr>5_4 3D - steady</vt:lpstr>
      <vt:lpstr>5_5 3D - transient</vt:lpstr>
      <vt:lpstr>5_6 3D - FSI</vt:lpstr>
      <vt:lpstr>'1_1 Setup-WT'!Druckbereich</vt:lpstr>
      <vt:lpstr>'1_2 Setup-CFD'!Druckbereich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Breitkopf, Sophie Christine</dc:creator>
  <cp:keywords/>
  <dc:description/>
  <cp:lastModifiedBy>IOG</cp:lastModifiedBy>
  <cp:revision/>
  <dcterms:created xsi:type="dcterms:W3CDTF">2022-02-21T14:00:28Z</dcterms:created>
  <dcterms:modified xsi:type="dcterms:W3CDTF">2023-10-04T20:29:52Z</dcterms:modified>
  <cp:category/>
  <cp:contentStatus/>
</cp:coreProperties>
</file>